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9005"/>
  <workbookPr/>
  <mc:AlternateContent xmlns:mc="http://schemas.openxmlformats.org/markup-compatibility/2006">
    <mc:Choice Requires="x15">
      <x15ac:absPath xmlns:x15ac="http://schemas.microsoft.com/office/spreadsheetml/2010/11/ac" url="/Users/tinlattnandar/Desktop/2019-05-14 Clean/GAD, Module 6H Transportation/Final/"/>
    </mc:Choice>
  </mc:AlternateContent>
  <bookViews>
    <workbookView xWindow="0" yWindow="460" windowWidth="28800" windowHeight="16140"/>
  </bookViews>
  <sheets>
    <sheet name="GAD Module6 Transportation" sheetId="1" r:id="rId1"/>
  </sheets>
  <definedNames>
    <definedName name="_xlnm._FilterDatabase" localSheetId="0" hidden="1">'GAD Module6 Transportation'!$A$1:$BD$333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8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7" i="1"/>
  <c r="O48" i="1"/>
  <c r="O49" i="1"/>
  <c r="O50" i="1"/>
  <c r="O51" i="1"/>
  <c r="O53" i="1"/>
  <c r="O54" i="1"/>
  <c r="O55" i="1"/>
  <c r="O56" i="1"/>
  <c r="O57" i="1"/>
  <c r="O58" i="1"/>
  <c r="O59" i="1"/>
  <c r="O61" i="1"/>
  <c r="O62" i="1"/>
  <c r="O63" i="1"/>
  <c r="O64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3" i="1"/>
  <c r="O134" i="1"/>
  <c r="O136" i="1"/>
  <c r="O137" i="1"/>
  <c r="O138" i="1"/>
  <c r="O139" i="1"/>
  <c r="O140" i="1"/>
  <c r="O141" i="1"/>
  <c r="O142" i="1"/>
  <c r="O143" i="1"/>
  <c r="O144" i="1"/>
  <c r="O145" i="1"/>
  <c r="O146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7" i="1"/>
  <c r="O178" i="1"/>
  <c r="O179" i="1"/>
  <c r="O180" i="1"/>
  <c r="O181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J8" i="1"/>
  <c r="J9" i="1"/>
  <c r="J10" i="1"/>
  <c r="J11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6" i="1"/>
  <c r="J37" i="1"/>
  <c r="J38" i="1"/>
  <c r="J39" i="1"/>
  <c r="J40" i="1"/>
  <c r="J41" i="1"/>
  <c r="J42" i="1"/>
  <c r="J43" i="1"/>
  <c r="J48" i="1"/>
  <c r="J49" i="1"/>
  <c r="J50" i="1"/>
  <c r="J51" i="1"/>
  <c r="J52" i="1"/>
  <c r="J53" i="1"/>
  <c r="J54" i="1"/>
  <c r="J55" i="1"/>
  <c r="J56" i="1"/>
  <c r="J57" i="1"/>
  <c r="J58" i="1"/>
  <c r="J59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30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90" i="1"/>
  <c r="J191" i="1"/>
  <c r="J193" i="1"/>
  <c r="I194" i="1"/>
  <c r="J194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6" i="1"/>
  <c r="J227" i="1"/>
  <c r="J228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5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4" i="1"/>
  <c r="J295" i="1"/>
  <c r="J296" i="1"/>
  <c r="J297" i="1"/>
  <c r="J298" i="1"/>
  <c r="J299" i="1"/>
  <c r="J300" i="1"/>
  <c r="J304" i="1"/>
  <c r="J305" i="1"/>
  <c r="J306" i="1"/>
  <c r="J307" i="1"/>
  <c r="J308" i="1"/>
  <c r="J309" i="1"/>
  <c r="J310" i="1"/>
  <c r="J311" i="1"/>
  <c r="J312" i="1"/>
  <c r="J313" i="1"/>
  <c r="J316" i="1"/>
  <c r="J318" i="1"/>
  <c r="J319" i="1"/>
  <c r="J320" i="1"/>
  <c r="J321" i="1"/>
  <c r="J322" i="1"/>
  <c r="J323" i="1"/>
  <c r="I324" i="1"/>
  <c r="J324" i="1"/>
  <c r="J325" i="1"/>
  <c r="J326" i="1"/>
  <c r="J327" i="1"/>
  <c r="J328" i="1"/>
  <c r="J329" i="1"/>
  <c r="J330" i="1"/>
  <c r="J331" i="1"/>
  <c r="J332" i="1"/>
  <c r="J333" i="1"/>
  <c r="J5" i="1"/>
  <c r="J6" i="1"/>
  <c r="BD324" i="1"/>
  <c r="BD317" i="1"/>
  <c r="K317" i="1"/>
  <c r="I317" i="1"/>
  <c r="J317" i="1"/>
  <c r="I315" i="1"/>
  <c r="J315" i="1"/>
  <c r="I314" i="1"/>
  <c r="J314" i="1"/>
  <c r="K303" i="1"/>
  <c r="I303" i="1"/>
  <c r="J303" i="1"/>
  <c r="L302" i="1"/>
  <c r="I302" i="1"/>
  <c r="J302" i="1"/>
  <c r="I301" i="1"/>
  <c r="J301" i="1"/>
  <c r="BD299" i="1"/>
  <c r="BD297" i="1"/>
  <c r="BD295" i="1"/>
  <c r="BD294" i="1"/>
  <c r="BD290" i="1"/>
  <c r="BD281" i="1"/>
  <c r="BD276" i="1"/>
  <c r="BD275" i="1"/>
  <c r="BD265" i="1"/>
  <c r="BD264" i="1"/>
  <c r="BD261" i="1"/>
  <c r="BD257" i="1"/>
  <c r="BD256" i="1"/>
  <c r="BD252" i="1"/>
  <c r="BD246" i="1"/>
  <c r="I246" i="1"/>
  <c r="J246" i="1"/>
  <c r="BD245" i="1"/>
  <c r="BD242" i="1"/>
  <c r="I229" i="1"/>
  <c r="J229" i="1"/>
  <c r="BD228" i="1"/>
  <c r="BD225" i="1"/>
  <c r="I225" i="1"/>
  <c r="J225" i="1"/>
  <c r="BD224" i="1"/>
  <c r="I224" i="1"/>
  <c r="J224" i="1"/>
  <c r="BD222" i="1"/>
  <c r="BD217" i="1"/>
  <c r="BD200" i="1"/>
  <c r="N200" i="1"/>
  <c r="O200" i="1"/>
  <c r="I195" i="1"/>
  <c r="J195" i="1"/>
  <c r="I192" i="1"/>
  <c r="J192" i="1"/>
  <c r="L189" i="1"/>
  <c r="I189" i="1"/>
  <c r="J189" i="1"/>
  <c r="I188" i="1"/>
  <c r="J188" i="1"/>
  <c r="BD182" i="1"/>
  <c r="N182" i="1"/>
  <c r="O182" i="1"/>
  <c r="BD177" i="1"/>
  <c r="N176" i="1"/>
  <c r="O176" i="1"/>
  <c r="BD175" i="1"/>
  <c r="BD143" i="1"/>
  <c r="BD137" i="1"/>
  <c r="Q137" i="1"/>
  <c r="P137" i="1"/>
  <c r="BD135" i="1"/>
  <c r="N135" i="1"/>
  <c r="O135" i="1"/>
  <c r="I135" i="1"/>
  <c r="J135" i="1"/>
  <c r="N132" i="1"/>
  <c r="O132" i="1"/>
  <c r="I132" i="1"/>
  <c r="J132" i="1"/>
  <c r="BD131" i="1"/>
  <c r="BD130" i="1"/>
  <c r="I129" i="1"/>
  <c r="J129" i="1"/>
  <c r="I78" i="1"/>
  <c r="J78" i="1"/>
  <c r="BD70" i="1"/>
  <c r="BD68" i="1"/>
  <c r="N65" i="1"/>
  <c r="O65" i="1"/>
  <c r="I61" i="1"/>
  <c r="J61" i="1"/>
  <c r="I47" i="1"/>
  <c r="J47" i="1"/>
  <c r="N46" i="1"/>
  <c r="O46" i="1"/>
  <c r="I46" i="1"/>
  <c r="J46" i="1"/>
  <c r="BD45" i="1"/>
  <c r="N45" i="1"/>
  <c r="O45" i="1"/>
  <c r="I45" i="1"/>
  <c r="J45" i="1"/>
  <c r="I44" i="1"/>
  <c r="J44" i="1"/>
  <c r="I35" i="1"/>
  <c r="J35" i="1"/>
  <c r="I34" i="1"/>
  <c r="J34" i="1"/>
  <c r="BD29" i="1"/>
  <c r="BD22" i="1"/>
  <c r="BD14" i="1"/>
  <c r="I14" i="1"/>
  <c r="J14" i="1"/>
  <c r="BD13" i="1"/>
  <c r="BD12" i="1"/>
  <c r="BD11" i="1"/>
  <c r="BD10" i="1"/>
  <c r="U9" i="1"/>
  <c r="U16" i="1"/>
  <c r="U19" i="1"/>
  <c r="U20" i="1"/>
  <c r="U21" i="1"/>
  <c r="U79" i="1"/>
  <c r="U88" i="1"/>
  <c r="U89" i="1"/>
  <c r="U134" i="1"/>
  <c r="U325" i="1"/>
  <c r="U8" i="1"/>
  <c r="BD7" i="1"/>
  <c r="J4" i="1"/>
  <c r="I7" i="1"/>
  <c r="J7" i="1"/>
  <c r="BD5" i="1"/>
  <c r="O4" i="1"/>
</calcChain>
</file>

<file path=xl/sharedStrings.xml><?xml version="1.0" encoding="utf-8"?>
<sst xmlns="http://schemas.openxmlformats.org/spreadsheetml/2006/main" count="3803" uniqueCount="1196">
  <si>
    <t>State/Region Name</t>
  </si>
  <si>
    <t>State/Region Myanmar Name</t>
  </si>
  <si>
    <t>Township P-Code</t>
  </si>
  <si>
    <t>Township Name</t>
  </si>
  <si>
    <t>Township Myanmar Name</t>
  </si>
  <si>
    <t xml:space="preserve">မြို့နယ်အမှတ်စဉ် </t>
  </si>
  <si>
    <t>မြို့နယ်အမည် (မြန်မာ)</t>
  </si>
  <si>
    <t>SR_PCODE</t>
  </si>
  <si>
    <t>SR_NAME</t>
  </si>
  <si>
    <t>SR_MM_NAME</t>
  </si>
  <si>
    <t>TS_PCODE</t>
  </si>
  <si>
    <t>TS_NAME</t>
  </si>
  <si>
    <t>TS_MM_NAME</t>
  </si>
  <si>
    <t>Length of Water Transportation (mile)</t>
  </si>
  <si>
    <t>Number of other Water Transportation</t>
  </si>
  <si>
    <t>OTRWTNB</t>
  </si>
  <si>
    <t>LRWSTNB</t>
  </si>
  <si>
    <t>SRWSTNB</t>
  </si>
  <si>
    <t>HWBSNB</t>
  </si>
  <si>
    <t>ရေကြောင်းသယ်ယူပို့ဆောင်ရေး၏အကွာအဝေး (မိုင်)</t>
  </si>
  <si>
    <t>ဆိပ်ကမ်းအရေအတွက်</t>
  </si>
  <si>
    <t>အခြားရေကြောင်းသယ်ယူပို့ဆောင်ရေးအရေအတွက်</t>
  </si>
  <si>
    <t>မီးရထားလမ်း၏အ၇ှည် (မိုင်)</t>
  </si>
  <si>
    <t>ဘူတာရုံအကြီးအရေအတွက်</t>
  </si>
  <si>
    <t>ဘူတာရုံအသေးအရေအတွက်</t>
  </si>
  <si>
    <t>အဝေးပြေးဘတ်စ်ကားလမ်းကြောင်းအရေအတွက်</t>
  </si>
  <si>
    <t>Length of Water Transportation (km)</t>
  </si>
  <si>
    <t>PORTNB</t>
  </si>
  <si>
    <t>ရေကြောင်းသယ်ယူပို့ဆောင်ရေး၏အကွာအဝေး (ကီလိုမီတာ)</t>
  </si>
  <si>
    <t>မီးရထားလမ်း၏အ၇ှည် (ကီလိုမီတာ)</t>
  </si>
  <si>
    <t>WTLGHMIL</t>
  </si>
  <si>
    <t>WTLGHKM</t>
  </si>
  <si>
    <t>RWLGHMIL</t>
  </si>
  <si>
    <t>RWLGHKM</t>
  </si>
  <si>
    <t>Number of Ports</t>
  </si>
  <si>
    <t>WWNB</t>
  </si>
  <si>
    <t>HWBSSTNB</t>
  </si>
  <si>
    <t>RWNB</t>
  </si>
  <si>
    <t xml:space="preserve">State/Region P-Code </t>
  </si>
  <si>
    <t>ပြည်နယ်/တိုင်းဒေသကြီးအမှတ်စဉ်</t>
  </si>
  <si>
    <t xml:space="preserve">ပြည်နယ်/တိုင်းဒေသကြီးအမည် </t>
  </si>
  <si>
    <t xml:space="preserve">ပြည်နယ်/တိုင်းဒေသကြီးအမည် (မြန်မာ) </t>
  </si>
  <si>
    <t xml:space="preserve">မြို့နယ်အမည် </t>
  </si>
  <si>
    <t>MMR001</t>
  </si>
  <si>
    <t>ကချင်ပြည်နယ်</t>
  </si>
  <si>
    <t>MMR001001</t>
  </si>
  <si>
    <t>Myitkyina</t>
  </si>
  <si>
    <t>မြစ်ကြီးနား</t>
  </si>
  <si>
    <t>MMR001002</t>
  </si>
  <si>
    <t>Waingmaw</t>
  </si>
  <si>
    <t>ဝိုင်းမော်</t>
  </si>
  <si>
    <t>MMR001003</t>
  </si>
  <si>
    <t>Injangyang</t>
  </si>
  <si>
    <t>အင်ဂျန်းယန်</t>
  </si>
  <si>
    <t>MMR001004</t>
  </si>
  <si>
    <t>Tanai</t>
  </si>
  <si>
    <t>တနိုင်း</t>
  </si>
  <si>
    <t>MMR001005</t>
  </si>
  <si>
    <t>Chipwi</t>
  </si>
  <si>
    <t>ချီဗွေ</t>
  </si>
  <si>
    <t>MMR001006</t>
  </si>
  <si>
    <t>Tsawlaw</t>
  </si>
  <si>
    <t>ဆော့လော်</t>
  </si>
  <si>
    <t>MMR001007</t>
  </si>
  <si>
    <t>Mohnyin</t>
  </si>
  <si>
    <t>မိုးညှင်း</t>
  </si>
  <si>
    <t>MMR001008</t>
  </si>
  <si>
    <t>Mogaung</t>
  </si>
  <si>
    <t>မိုးကောင်း</t>
  </si>
  <si>
    <t>MMR001009</t>
  </si>
  <si>
    <t>Hpakant</t>
  </si>
  <si>
    <t>ဖားကန့်</t>
  </si>
  <si>
    <t>MMR001010</t>
  </si>
  <si>
    <t>Bhamo</t>
  </si>
  <si>
    <t>ဗန်းမော်</t>
  </si>
  <si>
    <t>MMR001011</t>
  </si>
  <si>
    <t>Shwegu</t>
  </si>
  <si>
    <t>ရွှေကူ</t>
  </si>
  <si>
    <t>MMR001012</t>
  </si>
  <si>
    <t>Momauk</t>
  </si>
  <si>
    <t>မိုးမောက်</t>
  </si>
  <si>
    <t>MMR001013</t>
  </si>
  <si>
    <t>Mansi</t>
  </si>
  <si>
    <t>မန်စီ</t>
  </si>
  <si>
    <t>MMR001014</t>
  </si>
  <si>
    <t>Puta-O</t>
  </si>
  <si>
    <t>ပူတာအို</t>
  </si>
  <si>
    <t>MMR001015</t>
  </si>
  <si>
    <t>Sumprabum</t>
  </si>
  <si>
    <t>ဆွမ်ပရာဘွမ်</t>
  </si>
  <si>
    <t>MMR001016</t>
  </si>
  <si>
    <t>Machanbaw</t>
  </si>
  <si>
    <t>မချမ်းဘော</t>
  </si>
  <si>
    <t>MMR001017</t>
  </si>
  <si>
    <t>Nawngmun</t>
  </si>
  <si>
    <t>နောင်မွန်း</t>
  </si>
  <si>
    <t>MMR001018</t>
  </si>
  <si>
    <t>Khaunglanhpu</t>
  </si>
  <si>
    <t>ခေါင်လန်ဖူး</t>
  </si>
  <si>
    <t>MMR002</t>
  </si>
  <si>
    <t>ကယားပြည်နယ်</t>
  </si>
  <si>
    <t>MMR002001</t>
  </si>
  <si>
    <t>Loikaw</t>
  </si>
  <si>
    <t>လွိုင်ကော်</t>
  </si>
  <si>
    <t>MMR002002</t>
  </si>
  <si>
    <t>Demoso</t>
  </si>
  <si>
    <t>ဒီမောဆို</t>
  </si>
  <si>
    <t>MMR002003</t>
  </si>
  <si>
    <t>Hpruso</t>
  </si>
  <si>
    <t>ဖရူဆို</t>
  </si>
  <si>
    <t>MMR002004</t>
  </si>
  <si>
    <t>Shadaw</t>
  </si>
  <si>
    <t>ရှားတော</t>
  </si>
  <si>
    <t>MMR002005</t>
  </si>
  <si>
    <t>Bawlakhe</t>
  </si>
  <si>
    <t>ဘောလခဲ</t>
  </si>
  <si>
    <t>MMR002006</t>
  </si>
  <si>
    <t>Hpasawng</t>
  </si>
  <si>
    <t>ဖားဆောင်း</t>
  </si>
  <si>
    <t>MMR002007</t>
  </si>
  <si>
    <t>Mese</t>
  </si>
  <si>
    <t>မယ်စဲ့</t>
  </si>
  <si>
    <t>MMR003</t>
  </si>
  <si>
    <t>ကရင်ပြည်နယ်</t>
  </si>
  <si>
    <t>MMR003001</t>
  </si>
  <si>
    <t>Hpa-An</t>
  </si>
  <si>
    <t>ဘားအံ</t>
  </si>
  <si>
    <t>MMR003002</t>
  </si>
  <si>
    <t>Hlaingbwe</t>
  </si>
  <si>
    <t>လှိုင်းဘွဲ့</t>
  </si>
  <si>
    <t>MMR003003</t>
  </si>
  <si>
    <t>Hpapun</t>
  </si>
  <si>
    <t>ဖာပွန်</t>
  </si>
  <si>
    <t>MMR003004</t>
  </si>
  <si>
    <t>Thandaunggyi</t>
  </si>
  <si>
    <t>သံတောင်ကြီး</t>
  </si>
  <si>
    <t>MMR003005</t>
  </si>
  <si>
    <t>Myawaddy</t>
  </si>
  <si>
    <t>မြဝတီ</t>
  </si>
  <si>
    <t>MMR003006</t>
  </si>
  <si>
    <t>Kawkareik</t>
  </si>
  <si>
    <t>ကော့ကရိတ်</t>
  </si>
  <si>
    <t>MMR003007</t>
  </si>
  <si>
    <t>Kyainseikgyi</t>
  </si>
  <si>
    <t>ကြာအင်းဆိပ်ကြီး</t>
  </si>
  <si>
    <t>MMR004</t>
  </si>
  <si>
    <t>ချင်းပြည်နယ်</t>
  </si>
  <si>
    <t>MMR004001</t>
  </si>
  <si>
    <t>Falam</t>
  </si>
  <si>
    <t>ဖလမ်း</t>
  </si>
  <si>
    <t>MMR004002</t>
  </si>
  <si>
    <t>Hakha</t>
  </si>
  <si>
    <t>ဟားခါး</t>
  </si>
  <si>
    <t>MMR004003</t>
  </si>
  <si>
    <t>Thantlang</t>
  </si>
  <si>
    <t>ထန်တလန်</t>
  </si>
  <si>
    <t>MMR004004</t>
  </si>
  <si>
    <t>Tedim</t>
  </si>
  <si>
    <t>တီးတိန်</t>
  </si>
  <si>
    <t>MMR004005</t>
  </si>
  <si>
    <t>Tonzang</t>
  </si>
  <si>
    <t>တွန်းဇံ</t>
  </si>
  <si>
    <t>MMR004006</t>
  </si>
  <si>
    <t>Mindat</t>
  </si>
  <si>
    <t>မင်းတပ်</t>
  </si>
  <si>
    <t>MMR004007</t>
  </si>
  <si>
    <t>Matupi</t>
  </si>
  <si>
    <t>မတူပီ</t>
  </si>
  <si>
    <t>MMR004008</t>
  </si>
  <si>
    <t>Kanpetlet</t>
  </si>
  <si>
    <t>ကန်ပက်လက်</t>
  </si>
  <si>
    <t>MMR004009</t>
  </si>
  <si>
    <t>Paletwa</t>
  </si>
  <si>
    <t>ပလက်ဝ</t>
  </si>
  <si>
    <t>MMR005</t>
  </si>
  <si>
    <t>စစ်ကိုင်းတိုင်းဒေသကြီး</t>
  </si>
  <si>
    <t>MMR005001</t>
  </si>
  <si>
    <t>Sagaing</t>
  </si>
  <si>
    <t>စစ်ကိုင်း</t>
  </si>
  <si>
    <t>MMR005002</t>
  </si>
  <si>
    <t>Myinmu</t>
  </si>
  <si>
    <t>မြင်းမူ</t>
  </si>
  <si>
    <t>MMR005003</t>
  </si>
  <si>
    <t>Myaung</t>
  </si>
  <si>
    <t>မြောင်</t>
  </si>
  <si>
    <t>MMR005004</t>
  </si>
  <si>
    <t>Shwebo</t>
  </si>
  <si>
    <t>ရွှေဘို</t>
  </si>
  <si>
    <t>MMR005005</t>
  </si>
  <si>
    <t>Khin-U</t>
  </si>
  <si>
    <t>ခင်ဦး</t>
  </si>
  <si>
    <t>MMR005006</t>
  </si>
  <si>
    <t>Wetlet</t>
  </si>
  <si>
    <t>ဝက်လက်</t>
  </si>
  <si>
    <t>MMR005007</t>
  </si>
  <si>
    <t>Kanbalu</t>
  </si>
  <si>
    <t>ကန့်ဘလူ</t>
  </si>
  <si>
    <t>MMR005008</t>
  </si>
  <si>
    <t>Kyunhla</t>
  </si>
  <si>
    <t>ကျွန်းလှ</t>
  </si>
  <si>
    <t>MMR005009</t>
  </si>
  <si>
    <t>Ye-U</t>
  </si>
  <si>
    <t>ရေဦး</t>
  </si>
  <si>
    <t>MMR005010</t>
  </si>
  <si>
    <t>Tabayin</t>
  </si>
  <si>
    <t>ဒီပဲယင်း</t>
  </si>
  <si>
    <t>MMR005011</t>
  </si>
  <si>
    <t>Taze</t>
  </si>
  <si>
    <t>တန့်ဆည်</t>
  </si>
  <si>
    <t>MMR005012</t>
  </si>
  <si>
    <t>Monywa</t>
  </si>
  <si>
    <t>မုံရွာ</t>
  </si>
  <si>
    <t>MMR005013</t>
  </si>
  <si>
    <t>Budalin</t>
  </si>
  <si>
    <t>ဘုတလင်</t>
  </si>
  <si>
    <t>MMR005014</t>
  </si>
  <si>
    <t>Ayadaw</t>
  </si>
  <si>
    <t>အရာတော်</t>
  </si>
  <si>
    <t>MMR005015</t>
  </si>
  <si>
    <t>Chaung-U</t>
  </si>
  <si>
    <t>ချောင်းဦး</t>
  </si>
  <si>
    <t>MMR005016</t>
  </si>
  <si>
    <t>Yinmabin</t>
  </si>
  <si>
    <t>ယင်းမာပင်</t>
  </si>
  <si>
    <t>MMR005017</t>
  </si>
  <si>
    <t>Kani</t>
  </si>
  <si>
    <t>ကနီ</t>
  </si>
  <si>
    <t>MMR005018</t>
  </si>
  <si>
    <t>Salingyi</t>
  </si>
  <si>
    <t>ဆားလင်းကြီး</t>
  </si>
  <si>
    <t>MMR005019</t>
  </si>
  <si>
    <t>Pale</t>
  </si>
  <si>
    <t>ပုလဲ</t>
  </si>
  <si>
    <t>MMR005020</t>
  </si>
  <si>
    <t>Katha</t>
  </si>
  <si>
    <t>ကသာ</t>
  </si>
  <si>
    <t>MMR005021</t>
  </si>
  <si>
    <t>Indaw</t>
  </si>
  <si>
    <t>အင်းတော်</t>
  </si>
  <si>
    <t>MMR005022</t>
  </si>
  <si>
    <t>Tigyaing</t>
  </si>
  <si>
    <t>ထီးချိုင့်</t>
  </si>
  <si>
    <t>MMR005023</t>
  </si>
  <si>
    <t>Banmauk</t>
  </si>
  <si>
    <t>ဗန်းမောက်</t>
  </si>
  <si>
    <t>MMR005024</t>
  </si>
  <si>
    <t>Kawlin</t>
  </si>
  <si>
    <t>ကောလင်း</t>
  </si>
  <si>
    <t>MMR005025</t>
  </si>
  <si>
    <t>Wuntho</t>
  </si>
  <si>
    <t>ဝန်းသို</t>
  </si>
  <si>
    <t>MMR005026</t>
  </si>
  <si>
    <t>Pinlebu</t>
  </si>
  <si>
    <t>ပင်လည်ဘူး</t>
  </si>
  <si>
    <t>MMR005027</t>
  </si>
  <si>
    <t>Kale</t>
  </si>
  <si>
    <t>ကလေး</t>
  </si>
  <si>
    <t>MMR005028</t>
  </si>
  <si>
    <t>Kalewa</t>
  </si>
  <si>
    <t>ကလေးဝ</t>
  </si>
  <si>
    <t>MMR005029</t>
  </si>
  <si>
    <t>Mingin</t>
  </si>
  <si>
    <t>မင်းကင်း</t>
  </si>
  <si>
    <t>MMR005030</t>
  </si>
  <si>
    <t>Tamu</t>
  </si>
  <si>
    <t>တမူး</t>
  </si>
  <si>
    <t>MMR005031</t>
  </si>
  <si>
    <t>Mawlaik</t>
  </si>
  <si>
    <t>မော်လိုက်</t>
  </si>
  <si>
    <t>MMR005032</t>
  </si>
  <si>
    <t>Paungbyin</t>
  </si>
  <si>
    <t>ဖေါင်းပြင်</t>
  </si>
  <si>
    <t>MMR005033</t>
  </si>
  <si>
    <t>Hkamti</t>
  </si>
  <si>
    <t>ခန္တီး</t>
  </si>
  <si>
    <t>MMR005034</t>
  </si>
  <si>
    <t>Homalin</t>
  </si>
  <si>
    <t>ဟုမ္မလင်း</t>
  </si>
  <si>
    <t>MMR005035</t>
  </si>
  <si>
    <t>Lay Shi</t>
  </si>
  <si>
    <t>လေရှီး</t>
  </si>
  <si>
    <t>MMR005036</t>
  </si>
  <si>
    <t>Lahe</t>
  </si>
  <si>
    <t>လဟယ်</t>
  </si>
  <si>
    <t>MMR005037</t>
  </si>
  <si>
    <t>Nanyun</t>
  </si>
  <si>
    <t>နန်းယွန်း</t>
  </si>
  <si>
    <t>MMR006</t>
  </si>
  <si>
    <t>တနင်္သာရီတိုင်းဒေသကြီး</t>
  </si>
  <si>
    <t>MMR006001</t>
  </si>
  <si>
    <t>Dawei</t>
  </si>
  <si>
    <t>ထားဝယ်</t>
  </si>
  <si>
    <t>MMR006002</t>
  </si>
  <si>
    <t>Launglon</t>
  </si>
  <si>
    <t>လောင်းလုံ</t>
  </si>
  <si>
    <t>MMR006003</t>
  </si>
  <si>
    <t>Thayetchaung</t>
  </si>
  <si>
    <t>သရက်ချောင်း</t>
  </si>
  <si>
    <t>MMR006004</t>
  </si>
  <si>
    <t>Yebyu</t>
  </si>
  <si>
    <t>ရေဖြူ</t>
  </si>
  <si>
    <t>MMR006005</t>
  </si>
  <si>
    <t>Myeik</t>
  </si>
  <si>
    <t>မြိတ်</t>
  </si>
  <si>
    <t>MMR006006</t>
  </si>
  <si>
    <t>Kyunsu</t>
  </si>
  <si>
    <t>ကျွန်းစု</t>
  </si>
  <si>
    <t>MMR006007</t>
  </si>
  <si>
    <t>Palaw</t>
  </si>
  <si>
    <t>ပုလော</t>
  </si>
  <si>
    <t>MMR006008</t>
  </si>
  <si>
    <t>Tanintharyi</t>
  </si>
  <si>
    <t>တနင်္သာရီ</t>
  </si>
  <si>
    <t>MMR006009</t>
  </si>
  <si>
    <t>Kawthoung</t>
  </si>
  <si>
    <t>ကော့သောင်း</t>
  </si>
  <si>
    <t>MMR006010</t>
  </si>
  <si>
    <t>Bokpyin</t>
  </si>
  <si>
    <t>ဘုတ်ပြင်း</t>
  </si>
  <si>
    <t>MMR007001</t>
  </si>
  <si>
    <t>Bago</t>
  </si>
  <si>
    <t>ပဲခူး</t>
  </si>
  <si>
    <t>MMR007002</t>
  </si>
  <si>
    <t>Thanatpin</t>
  </si>
  <si>
    <t>သနပ်ပင်</t>
  </si>
  <si>
    <t>MMR007003</t>
  </si>
  <si>
    <t>Kawa</t>
  </si>
  <si>
    <t>ကဝ</t>
  </si>
  <si>
    <t>MMR007004</t>
  </si>
  <si>
    <t>Waw</t>
  </si>
  <si>
    <t>ဝေါ</t>
  </si>
  <si>
    <t>MMR007005</t>
  </si>
  <si>
    <t>Nyaunglebin</t>
  </si>
  <si>
    <t>ညောင်လေးပင်</t>
  </si>
  <si>
    <t>MMR007006</t>
  </si>
  <si>
    <t>Kyauktaga</t>
  </si>
  <si>
    <t>ကျောက်တံခါး</t>
  </si>
  <si>
    <t>MMR007007</t>
  </si>
  <si>
    <t>Daik-U</t>
  </si>
  <si>
    <t>ဒိုက်ဦး</t>
  </si>
  <si>
    <t>MMR007008</t>
  </si>
  <si>
    <t>Shwegyin</t>
  </si>
  <si>
    <t>ရွှေကျင်</t>
  </si>
  <si>
    <t>MMR007009</t>
  </si>
  <si>
    <t>Taungoo</t>
  </si>
  <si>
    <t>တောင်ငူ</t>
  </si>
  <si>
    <t>MMR007010</t>
  </si>
  <si>
    <t>Yedashe</t>
  </si>
  <si>
    <t>ရေတာရှည်</t>
  </si>
  <si>
    <t>MMR007011</t>
  </si>
  <si>
    <t>Kyaukkyi</t>
  </si>
  <si>
    <t>ကျောက်ကြီး</t>
  </si>
  <si>
    <t>MMR007012</t>
  </si>
  <si>
    <t>Phyu</t>
  </si>
  <si>
    <t>ဖြူး</t>
  </si>
  <si>
    <t>MMR007013</t>
  </si>
  <si>
    <t>Oktwin</t>
  </si>
  <si>
    <t>အုတ်တွင်း</t>
  </si>
  <si>
    <t>MMR007014</t>
  </si>
  <si>
    <t>Htantabin</t>
  </si>
  <si>
    <t>ထန်းတပင်</t>
  </si>
  <si>
    <t>MMR008001</t>
  </si>
  <si>
    <t>Pyay</t>
  </si>
  <si>
    <t>ပြည်</t>
  </si>
  <si>
    <t>MMR008002</t>
  </si>
  <si>
    <t>Paukkhaung</t>
  </si>
  <si>
    <t>ပေါက်ခေါင်း</t>
  </si>
  <si>
    <t>MMR008003</t>
  </si>
  <si>
    <t>Padaung</t>
  </si>
  <si>
    <t>ပန်းတောင်း</t>
  </si>
  <si>
    <t>MMR008004</t>
  </si>
  <si>
    <t>Paungde</t>
  </si>
  <si>
    <t>ပေါင်းတည်</t>
  </si>
  <si>
    <t>MMR008005</t>
  </si>
  <si>
    <t>Thegon</t>
  </si>
  <si>
    <t>သဲကုန်း</t>
  </si>
  <si>
    <t>MMR008006</t>
  </si>
  <si>
    <t>Shwedaung</t>
  </si>
  <si>
    <t>ရွှေတောင်</t>
  </si>
  <si>
    <t>MMR008007</t>
  </si>
  <si>
    <t>Thayarwady</t>
  </si>
  <si>
    <t>သာယာဝတီ</t>
  </si>
  <si>
    <t>MMR008008</t>
  </si>
  <si>
    <t>Letpadan</t>
  </si>
  <si>
    <t>လက်ပံတန်း</t>
  </si>
  <si>
    <t>MMR008009</t>
  </si>
  <si>
    <t>Minhla</t>
  </si>
  <si>
    <t>မင်းလှ</t>
  </si>
  <si>
    <t>MMR008010</t>
  </si>
  <si>
    <t>Okpho</t>
  </si>
  <si>
    <t>အုတ်ဖို</t>
  </si>
  <si>
    <t>MMR008011</t>
  </si>
  <si>
    <t>Zigon</t>
  </si>
  <si>
    <t>ဇီးကုန်း</t>
  </si>
  <si>
    <t>MMR008012</t>
  </si>
  <si>
    <t>Nattalin</t>
  </si>
  <si>
    <t>နတ္တလင်း</t>
  </si>
  <si>
    <t>MMR008013</t>
  </si>
  <si>
    <t>Monyo</t>
  </si>
  <si>
    <t>မိုးညို</t>
  </si>
  <si>
    <t>MMR008014</t>
  </si>
  <si>
    <t>Gyobingauk</t>
  </si>
  <si>
    <t>ကြို့ပင်ကောက်</t>
  </si>
  <si>
    <t>MMR009</t>
  </si>
  <si>
    <t>မကွေးတိုင်းဒေသကြီး</t>
  </si>
  <si>
    <t>MMR009001</t>
  </si>
  <si>
    <t>Magway</t>
  </si>
  <si>
    <t>မကွေး</t>
  </si>
  <si>
    <t>MMR009002</t>
  </si>
  <si>
    <t>Yenangyaung</t>
  </si>
  <si>
    <t>ရေနံချောင်း</t>
  </si>
  <si>
    <t>MMR009003</t>
  </si>
  <si>
    <t>Chauk</t>
  </si>
  <si>
    <t>ချောက်</t>
  </si>
  <si>
    <t>MMR009004</t>
  </si>
  <si>
    <t>Taungdwingyi</t>
  </si>
  <si>
    <t>တောင်တွင်းကြီး</t>
  </si>
  <si>
    <t>MMR009005</t>
  </si>
  <si>
    <t>Myothit</t>
  </si>
  <si>
    <t>မြို့သစ်</t>
  </si>
  <si>
    <t>MMR009006</t>
  </si>
  <si>
    <t>Natmauk</t>
  </si>
  <si>
    <t>နတ်မောက်</t>
  </si>
  <si>
    <t>MMR009007</t>
  </si>
  <si>
    <t>Minbu</t>
  </si>
  <si>
    <t>မင်းဘူး</t>
  </si>
  <si>
    <t>MMR009008</t>
  </si>
  <si>
    <t>Pwintbyu</t>
  </si>
  <si>
    <t>ပွင့်ဖြူ</t>
  </si>
  <si>
    <t>MMR009009</t>
  </si>
  <si>
    <t>Ngape</t>
  </si>
  <si>
    <t>ငဖဲ</t>
  </si>
  <si>
    <t>MMR009010</t>
  </si>
  <si>
    <t>Salin</t>
  </si>
  <si>
    <t>စလင်း</t>
  </si>
  <si>
    <t>MMR009011</t>
  </si>
  <si>
    <t>Sidoktaya</t>
  </si>
  <si>
    <t>စေတုတ္တရာ</t>
  </si>
  <si>
    <t>MMR009012</t>
  </si>
  <si>
    <t>Thayet</t>
  </si>
  <si>
    <t>သရက်</t>
  </si>
  <si>
    <t>MMR009013</t>
  </si>
  <si>
    <t>MMR009014</t>
  </si>
  <si>
    <t>Mindon</t>
  </si>
  <si>
    <t>မင်းတုန်း</t>
  </si>
  <si>
    <t>MMR009015</t>
  </si>
  <si>
    <t>Kamma</t>
  </si>
  <si>
    <t>ကံမ</t>
  </si>
  <si>
    <t>MMR009016</t>
  </si>
  <si>
    <t>Aunglan</t>
  </si>
  <si>
    <t>အောင်လံ</t>
  </si>
  <si>
    <t>MMR009017</t>
  </si>
  <si>
    <t>Sinbaungwe</t>
  </si>
  <si>
    <t>ဆင်ပေါင်ဝဲ</t>
  </si>
  <si>
    <t>MMR009018</t>
  </si>
  <si>
    <t>Pakokku</t>
  </si>
  <si>
    <t>ပခုက္ကူ</t>
  </si>
  <si>
    <t>MMR009019</t>
  </si>
  <si>
    <t>Yesagyo</t>
  </si>
  <si>
    <t>ရေစကြို</t>
  </si>
  <si>
    <t>MMR009020</t>
  </si>
  <si>
    <t>Myaing</t>
  </si>
  <si>
    <t>မြိုင်</t>
  </si>
  <si>
    <t>MMR009021</t>
  </si>
  <si>
    <t>Pauk</t>
  </si>
  <si>
    <t>ပေါက်</t>
  </si>
  <si>
    <t>MMR009022</t>
  </si>
  <si>
    <t>Seikphyu</t>
  </si>
  <si>
    <t>ဆိပ်ဖြူ</t>
  </si>
  <si>
    <t>MMR009023</t>
  </si>
  <si>
    <t>Gangaw</t>
  </si>
  <si>
    <t>ဂန့်ဂေါ</t>
  </si>
  <si>
    <t>MMR009024</t>
  </si>
  <si>
    <t>Tilin</t>
  </si>
  <si>
    <t>ထီးလင်း</t>
  </si>
  <si>
    <t>MMR009025</t>
  </si>
  <si>
    <t>Saw</t>
  </si>
  <si>
    <t>ဆော</t>
  </si>
  <si>
    <t>MMR010</t>
  </si>
  <si>
    <t>မန္တလေးတိုင်းဒေသကြီး</t>
  </si>
  <si>
    <t>MMR010001</t>
  </si>
  <si>
    <t>Aungmyaythazan</t>
  </si>
  <si>
    <t>အောင်မြေသာဇံ</t>
  </si>
  <si>
    <t>MMR010002</t>
  </si>
  <si>
    <t>Chanayethazan</t>
  </si>
  <si>
    <t>ချမ်းအေးသာဇံ</t>
  </si>
  <si>
    <t>MMR010003</t>
  </si>
  <si>
    <t>Mahaaungmyay</t>
  </si>
  <si>
    <t>မဟာအောင်မြေ</t>
  </si>
  <si>
    <t>MMR010004</t>
  </si>
  <si>
    <t>Chanmyathazi</t>
  </si>
  <si>
    <t>ချမ်းမြသာစည်</t>
  </si>
  <si>
    <t>MMR010005</t>
  </si>
  <si>
    <t>Pyigyitagon</t>
  </si>
  <si>
    <t>ပြည်ကြီးတံခွန်</t>
  </si>
  <si>
    <t>MMR010006</t>
  </si>
  <si>
    <t>Amarapura</t>
  </si>
  <si>
    <t>အမရပူရ</t>
  </si>
  <si>
    <t>MMR010007</t>
  </si>
  <si>
    <t>Patheingyi</t>
  </si>
  <si>
    <t>ပုသိမ်ကြီး</t>
  </si>
  <si>
    <t>MMR010008</t>
  </si>
  <si>
    <t>Pyinoolwin</t>
  </si>
  <si>
    <t>ပြင်ဦးလွင်</t>
  </si>
  <si>
    <t>MMR010009</t>
  </si>
  <si>
    <t>Madaya</t>
  </si>
  <si>
    <t>မတ္တရာ</t>
  </si>
  <si>
    <t>MMR010010</t>
  </si>
  <si>
    <t>Singu</t>
  </si>
  <si>
    <t>စဉ့်ကူး</t>
  </si>
  <si>
    <t>MMR010011</t>
  </si>
  <si>
    <t>Mogoke</t>
  </si>
  <si>
    <t>မိုးကုတ်</t>
  </si>
  <si>
    <t>MMR010012</t>
  </si>
  <si>
    <t>Thabeikkyin</t>
  </si>
  <si>
    <t>သပိတ်ကျဉ်း</t>
  </si>
  <si>
    <t>MMR010013</t>
  </si>
  <si>
    <t>Kyaukse</t>
  </si>
  <si>
    <t>ကျောက်ဆည်</t>
  </si>
  <si>
    <t>MMR010014</t>
  </si>
  <si>
    <t>Sintgaing</t>
  </si>
  <si>
    <t>စဉ့်ကိုင်</t>
  </si>
  <si>
    <t>MMR010015</t>
  </si>
  <si>
    <t>Myittha</t>
  </si>
  <si>
    <t>မြစ်သား</t>
  </si>
  <si>
    <t>MMR010016</t>
  </si>
  <si>
    <t>Tada-U</t>
  </si>
  <si>
    <t>တံတားဦး</t>
  </si>
  <si>
    <t>MMR010017</t>
  </si>
  <si>
    <t>Myingyan</t>
  </si>
  <si>
    <t>မြင်းခြံ</t>
  </si>
  <si>
    <t>MMR010018</t>
  </si>
  <si>
    <t>Taungtha</t>
  </si>
  <si>
    <t>တောင်သာ</t>
  </si>
  <si>
    <t>MMR010019</t>
  </si>
  <si>
    <t>Natogyi</t>
  </si>
  <si>
    <t>နွားထိုးကြီး</t>
  </si>
  <si>
    <t>MMR010020</t>
  </si>
  <si>
    <t>Kyaukpadaung</t>
  </si>
  <si>
    <t>ကျောက်ပန်းတောင်း</t>
  </si>
  <si>
    <t>MMR010021</t>
  </si>
  <si>
    <t>Ngazun</t>
  </si>
  <si>
    <t>ငါန်းဇွန်</t>
  </si>
  <si>
    <t>MMR010022</t>
  </si>
  <si>
    <t>Nyaung-U</t>
  </si>
  <si>
    <t>ညောင်ဦး</t>
  </si>
  <si>
    <t>MMR010023</t>
  </si>
  <si>
    <t>Yamethin</t>
  </si>
  <si>
    <t>ရမည်းသင်း</t>
  </si>
  <si>
    <t>MMR010024</t>
  </si>
  <si>
    <t>Pyawbwe</t>
  </si>
  <si>
    <t>ပျော်ဘွယ်</t>
  </si>
  <si>
    <t>MMR010028</t>
  </si>
  <si>
    <t>Meiktila</t>
  </si>
  <si>
    <t>မိတ္ထီလာ</t>
  </si>
  <si>
    <t>MMR010029</t>
  </si>
  <si>
    <t>Mahlaing</t>
  </si>
  <si>
    <t>မလှိုင်</t>
  </si>
  <si>
    <t>MMR010030</t>
  </si>
  <si>
    <t>Thazi</t>
  </si>
  <si>
    <t>သာစည်</t>
  </si>
  <si>
    <t>MMR010031</t>
  </si>
  <si>
    <t>Wundwin</t>
  </si>
  <si>
    <t>ဝမ်းတွင်း</t>
  </si>
  <si>
    <t>MMR011</t>
  </si>
  <si>
    <t>မွန်ပြည်နယ်</t>
  </si>
  <si>
    <t>MMR011001</t>
  </si>
  <si>
    <t>Mawlamyine</t>
  </si>
  <si>
    <t>မော်လမြိုင်</t>
  </si>
  <si>
    <t>MMR011002</t>
  </si>
  <si>
    <t>Kyaikmaraw</t>
  </si>
  <si>
    <t>ကျိုက္မရော</t>
  </si>
  <si>
    <t>MMR011003</t>
  </si>
  <si>
    <t>Chaungzon</t>
  </si>
  <si>
    <t>ချောင်းဆုံ</t>
  </si>
  <si>
    <t>MMR011004</t>
  </si>
  <si>
    <t>Thanbyuzayat</t>
  </si>
  <si>
    <t>သံဖြူဇရပ်</t>
  </si>
  <si>
    <t>MMR011005</t>
  </si>
  <si>
    <t>Mudon</t>
  </si>
  <si>
    <t>မုဒုံ</t>
  </si>
  <si>
    <t>MMR011006</t>
  </si>
  <si>
    <t>Ye</t>
  </si>
  <si>
    <t>ရေး</t>
  </si>
  <si>
    <t>MMR011007</t>
  </si>
  <si>
    <t>Thaton</t>
  </si>
  <si>
    <t>သထုံ</t>
  </si>
  <si>
    <t>MMR011008</t>
  </si>
  <si>
    <t>Paung</t>
  </si>
  <si>
    <t>ပေါင်</t>
  </si>
  <si>
    <t>MMR011009</t>
  </si>
  <si>
    <t>Kyaikto</t>
  </si>
  <si>
    <t>ကျိုက်ထို</t>
  </si>
  <si>
    <t>MMR011010</t>
  </si>
  <si>
    <t>Bilin</t>
  </si>
  <si>
    <t>ဘီးလင်း</t>
  </si>
  <si>
    <t>MMR012</t>
  </si>
  <si>
    <t>ရခိုင်ပြည်နယ်</t>
  </si>
  <si>
    <t>MMR012001</t>
  </si>
  <si>
    <t>Sittwe</t>
  </si>
  <si>
    <t>စစ်တွေ</t>
  </si>
  <si>
    <t>MMR012002</t>
  </si>
  <si>
    <t>Ponnagyun</t>
  </si>
  <si>
    <t>ပုဏ္ဏားကျွန်း</t>
  </si>
  <si>
    <t>MMR012003</t>
  </si>
  <si>
    <t>Mrauk-U</t>
  </si>
  <si>
    <t>မြောက်ဦး</t>
  </si>
  <si>
    <t>MMR012004</t>
  </si>
  <si>
    <t>Kyauktaw</t>
  </si>
  <si>
    <t>ကျောက်တော်</t>
  </si>
  <si>
    <t>MMR012005</t>
  </si>
  <si>
    <t>Minbya</t>
  </si>
  <si>
    <t>မင်းပြား</t>
  </si>
  <si>
    <t>MMR012006</t>
  </si>
  <si>
    <t>Myebon</t>
  </si>
  <si>
    <t>မြေပုံ</t>
  </si>
  <si>
    <t>MMR012007</t>
  </si>
  <si>
    <t>Pauktaw</t>
  </si>
  <si>
    <t>ပေါက်တော</t>
  </si>
  <si>
    <t>MMR012008</t>
  </si>
  <si>
    <t>Rathedaung</t>
  </si>
  <si>
    <t>ရသေ့တောင်</t>
  </si>
  <si>
    <t>MMR012009</t>
  </si>
  <si>
    <t>Maungdaw</t>
  </si>
  <si>
    <t>မောင်တော</t>
  </si>
  <si>
    <t>MMR012010</t>
  </si>
  <si>
    <t>Buthidaung</t>
  </si>
  <si>
    <t>ဘူးသီးတောင်</t>
  </si>
  <si>
    <t>MMR012011</t>
  </si>
  <si>
    <t>Kyaukpyu</t>
  </si>
  <si>
    <t>ကျောက်ဖြူ</t>
  </si>
  <si>
    <t>MMR012012</t>
  </si>
  <si>
    <t>Munaung</t>
  </si>
  <si>
    <t>မာန်အောင်</t>
  </si>
  <si>
    <t>MMR012013</t>
  </si>
  <si>
    <t>Ramree</t>
  </si>
  <si>
    <t>ရမ်းဗြဲ</t>
  </si>
  <si>
    <t>MMR012014</t>
  </si>
  <si>
    <t>Ann</t>
  </si>
  <si>
    <t>အမ်း</t>
  </si>
  <si>
    <t>MMR012015</t>
  </si>
  <si>
    <t>Thandwe</t>
  </si>
  <si>
    <t>သံတွဲ</t>
  </si>
  <si>
    <t>MMR012016</t>
  </si>
  <si>
    <t>Toungup</t>
  </si>
  <si>
    <t>တောင်ကုတ်</t>
  </si>
  <si>
    <t>MMR012017</t>
  </si>
  <si>
    <t>Gwa</t>
  </si>
  <si>
    <t>ဂွ</t>
  </si>
  <si>
    <t>MMR013</t>
  </si>
  <si>
    <t>ရန်ကုန်ဒေသကြီး</t>
  </si>
  <si>
    <t>MMR013001</t>
  </si>
  <si>
    <t>Insein</t>
  </si>
  <si>
    <t>အင်းစိန်</t>
  </si>
  <si>
    <t>MMR013002</t>
  </si>
  <si>
    <t>Mingaladon</t>
  </si>
  <si>
    <t>မင်္ဂလာဒုံ</t>
  </si>
  <si>
    <t>MMR013003</t>
  </si>
  <si>
    <t>Hmawbi</t>
  </si>
  <si>
    <t>မှော်ဘီ</t>
  </si>
  <si>
    <t>MMR013004</t>
  </si>
  <si>
    <t>Hlegu</t>
  </si>
  <si>
    <t>လှည်းကူး</t>
  </si>
  <si>
    <t>MMR013005</t>
  </si>
  <si>
    <t>Taikkyi</t>
  </si>
  <si>
    <t>တိုက်ကြီး</t>
  </si>
  <si>
    <t>MMR013006</t>
  </si>
  <si>
    <t>MMR013007</t>
  </si>
  <si>
    <t>Shwepyithar</t>
  </si>
  <si>
    <t>ရွှေပြည်သာ</t>
  </si>
  <si>
    <t>MMR013008</t>
  </si>
  <si>
    <t>Hlaingtharya</t>
  </si>
  <si>
    <t>လှိုင်သာယာ</t>
  </si>
  <si>
    <t>MMR013009</t>
  </si>
  <si>
    <t>Thingangyun</t>
  </si>
  <si>
    <t>သင်္ဃန်းကျွန်း</t>
  </si>
  <si>
    <t>MMR013010</t>
  </si>
  <si>
    <t>Yankin</t>
  </si>
  <si>
    <t>ရန်ကင်း</t>
  </si>
  <si>
    <t>MMR013011</t>
  </si>
  <si>
    <t>South Okkalapa</t>
  </si>
  <si>
    <t>တောင်ဥက္ကလာပ</t>
  </si>
  <si>
    <t>MMR013012</t>
  </si>
  <si>
    <t>North Okkalapa</t>
  </si>
  <si>
    <t>မြောက်ဥက္ကလာပ</t>
  </si>
  <si>
    <t>MMR013013</t>
  </si>
  <si>
    <t>Thaketa</t>
  </si>
  <si>
    <t>သာကေတ</t>
  </si>
  <si>
    <t>MMR013014</t>
  </si>
  <si>
    <t>Dawbon</t>
  </si>
  <si>
    <t>ဒေါပုံ</t>
  </si>
  <si>
    <t>MMR013015</t>
  </si>
  <si>
    <t>Tamwe</t>
  </si>
  <si>
    <t>တာမွေ</t>
  </si>
  <si>
    <t>MMR013016</t>
  </si>
  <si>
    <t>Pazundaung</t>
  </si>
  <si>
    <t>ပုဇွန်တောင်</t>
  </si>
  <si>
    <t>MMR013017</t>
  </si>
  <si>
    <t>Botahtaung</t>
  </si>
  <si>
    <t>ဗိုလ်တထောင်</t>
  </si>
  <si>
    <t>MMR013018</t>
  </si>
  <si>
    <t>Dagon Myothit (South)</t>
  </si>
  <si>
    <t>ဒဂုံမြို့သစ်တောင်ပိုင်း</t>
  </si>
  <si>
    <t>MMR013019</t>
  </si>
  <si>
    <t>Dagon Myothit (North)</t>
  </si>
  <si>
    <t>ဒဂုံမြို့သစ်မြောက်ပိုင်း</t>
  </si>
  <si>
    <t>MMR013020</t>
  </si>
  <si>
    <t>Dagon Myothit (East)</t>
  </si>
  <si>
    <t>ဒဂုံမြို့သစ်အရှေ့ပိုင်း</t>
  </si>
  <si>
    <t>MMR013021</t>
  </si>
  <si>
    <t>Dagon Myothit (Seikkan)</t>
  </si>
  <si>
    <t>ဒဂုံမြို့သစ်ဆိပ်ကမ်း</t>
  </si>
  <si>
    <t>MMR013022</t>
  </si>
  <si>
    <t>Mingalartaungnyunt</t>
  </si>
  <si>
    <t>မင်္ဂလာတောင်ညွန့်</t>
  </si>
  <si>
    <t>MMR013023</t>
  </si>
  <si>
    <t>Thanlyin</t>
  </si>
  <si>
    <t>သန်လျှင်</t>
  </si>
  <si>
    <t>MMR013024</t>
  </si>
  <si>
    <t>Kyauktan</t>
  </si>
  <si>
    <t>ကျောက်တန်း</t>
  </si>
  <si>
    <t>MMR013025</t>
  </si>
  <si>
    <t>Thongwa</t>
  </si>
  <si>
    <t>သုံးခွ</t>
  </si>
  <si>
    <t>MMR013026</t>
  </si>
  <si>
    <t>Kayan</t>
  </si>
  <si>
    <t>ခရမ်း</t>
  </si>
  <si>
    <t>MMR013027</t>
  </si>
  <si>
    <t>Twantay</t>
  </si>
  <si>
    <t>တွံတေး</t>
  </si>
  <si>
    <t>MMR013028</t>
  </si>
  <si>
    <t>Kawhmu</t>
  </si>
  <si>
    <t>ကော့မှုး</t>
  </si>
  <si>
    <t>MMR013029</t>
  </si>
  <si>
    <t>Kungyangon</t>
  </si>
  <si>
    <t>ကွမ်းခြံကုန်း</t>
  </si>
  <si>
    <t>MMR013030</t>
  </si>
  <si>
    <t>Dala</t>
  </si>
  <si>
    <t>ဒလ</t>
  </si>
  <si>
    <t>MMR013031</t>
  </si>
  <si>
    <t>Seikgyikanaungto</t>
  </si>
  <si>
    <t>ဆိပ်ကြီးခနောင်တို</t>
  </si>
  <si>
    <t>MMR013032</t>
  </si>
  <si>
    <t>Cocokyun</t>
  </si>
  <si>
    <t>ကိုကိုးကျွန်း</t>
  </si>
  <si>
    <t>MMR013033</t>
  </si>
  <si>
    <t>Kyauktada</t>
  </si>
  <si>
    <t>ကျောက်တံတား</t>
  </si>
  <si>
    <t>MMR013034</t>
  </si>
  <si>
    <t>Pabedan</t>
  </si>
  <si>
    <t>ပန်းပဲတန်း</t>
  </si>
  <si>
    <t>MMR013035</t>
  </si>
  <si>
    <t>Lanmadaw</t>
  </si>
  <si>
    <t>လမ်းမတော်</t>
  </si>
  <si>
    <t>MMR013036</t>
  </si>
  <si>
    <t>Latha</t>
  </si>
  <si>
    <t>လသာ</t>
  </si>
  <si>
    <t>MMR013037</t>
  </si>
  <si>
    <t>Ahlone</t>
  </si>
  <si>
    <t>အလုံ</t>
  </si>
  <si>
    <t>MMR013038</t>
  </si>
  <si>
    <t>Kyeemyindaing</t>
  </si>
  <si>
    <t>ကြည့်မြင်တိုင်</t>
  </si>
  <si>
    <t>MMR013039</t>
  </si>
  <si>
    <t>Sanchaung</t>
  </si>
  <si>
    <t>စမ်းချောင်း</t>
  </si>
  <si>
    <t>MMR013040</t>
  </si>
  <si>
    <t>Hlaing</t>
  </si>
  <si>
    <t>လှိုင်</t>
  </si>
  <si>
    <t>MMR013041</t>
  </si>
  <si>
    <t>Kamaryut</t>
  </si>
  <si>
    <t>ကမာရွတ်</t>
  </si>
  <si>
    <t>MMR013042</t>
  </si>
  <si>
    <t>Mayangone</t>
  </si>
  <si>
    <t>မရမ်းကုန်း</t>
  </si>
  <si>
    <t>MMR013043</t>
  </si>
  <si>
    <t>Dagon</t>
  </si>
  <si>
    <t>ဒဂုံ</t>
  </si>
  <si>
    <t>MMR013044</t>
  </si>
  <si>
    <t>Bahan</t>
  </si>
  <si>
    <t>ဗဟန်း</t>
  </si>
  <si>
    <t>MMR013045</t>
  </si>
  <si>
    <t>Seikkan</t>
  </si>
  <si>
    <t>ဆိပ်ကမ်း</t>
  </si>
  <si>
    <t>MMR014001</t>
  </si>
  <si>
    <t>Taunggyi</t>
  </si>
  <si>
    <t>တောင်ကြီး</t>
  </si>
  <si>
    <t>MMR014002</t>
  </si>
  <si>
    <t>Nyaungshwe</t>
  </si>
  <si>
    <t>ညောင်ရွှေ</t>
  </si>
  <si>
    <t>MMR014003</t>
  </si>
  <si>
    <t>Hopong</t>
  </si>
  <si>
    <t>ဟိုပုံး</t>
  </si>
  <si>
    <t>MMR014004</t>
  </si>
  <si>
    <t>Hsihseng</t>
  </si>
  <si>
    <t>ဆီဆိုင်</t>
  </si>
  <si>
    <t>MMR014005</t>
  </si>
  <si>
    <t>Kalaw</t>
  </si>
  <si>
    <t>ကလော</t>
  </si>
  <si>
    <t>MMR014006</t>
  </si>
  <si>
    <t>Pindaya</t>
  </si>
  <si>
    <t>ပင်းတယ</t>
  </si>
  <si>
    <t>MMR014007</t>
  </si>
  <si>
    <t>Ywangan</t>
  </si>
  <si>
    <t>ရွာငံ</t>
  </si>
  <si>
    <t>MMR014008</t>
  </si>
  <si>
    <t>Lawksawk</t>
  </si>
  <si>
    <t>ရပ်စောက်</t>
  </si>
  <si>
    <t>MMR014009</t>
  </si>
  <si>
    <t>Pinlaung</t>
  </si>
  <si>
    <t>ပင်လောင်း</t>
  </si>
  <si>
    <t>MMR014010</t>
  </si>
  <si>
    <t>Pekon</t>
  </si>
  <si>
    <t>ဖယ်ခုံ</t>
  </si>
  <si>
    <t>MMR014011</t>
  </si>
  <si>
    <t>Loilen</t>
  </si>
  <si>
    <t>လွိုင်လင်</t>
  </si>
  <si>
    <t>MMR014012</t>
  </si>
  <si>
    <t>Laihka</t>
  </si>
  <si>
    <t>လဲချား</t>
  </si>
  <si>
    <t>MMR014013</t>
  </si>
  <si>
    <t>Nansang</t>
  </si>
  <si>
    <t>နမ့်စန်</t>
  </si>
  <si>
    <t>MMR014014</t>
  </si>
  <si>
    <t>Kunhing</t>
  </si>
  <si>
    <t>ကွန်ဟိန်း</t>
  </si>
  <si>
    <t>MMR014015</t>
  </si>
  <si>
    <t>Kyethi</t>
  </si>
  <si>
    <t>ကျေးသီး</t>
  </si>
  <si>
    <t>MMR014016</t>
  </si>
  <si>
    <t>Mongkaing</t>
  </si>
  <si>
    <t>မိုင်းကိုင်</t>
  </si>
  <si>
    <t>MMR014017</t>
  </si>
  <si>
    <t>Monghsu</t>
  </si>
  <si>
    <t>မိုင်းရှုး</t>
  </si>
  <si>
    <t>MMR014018</t>
  </si>
  <si>
    <t>Langkho</t>
  </si>
  <si>
    <t>လင်းခေး</t>
  </si>
  <si>
    <t>MMR014019</t>
  </si>
  <si>
    <t>Mongnai</t>
  </si>
  <si>
    <t>မိုးနဲ</t>
  </si>
  <si>
    <t>MMR014020</t>
  </si>
  <si>
    <t>Mawkmai</t>
  </si>
  <si>
    <t>မောက်မယ်</t>
  </si>
  <si>
    <t>MMR014021</t>
  </si>
  <si>
    <t>Mongpan</t>
  </si>
  <si>
    <t>မိုင်းပန်</t>
  </si>
  <si>
    <t>MMR015001</t>
  </si>
  <si>
    <t>Lashio</t>
  </si>
  <si>
    <t>လားရှိုး</t>
  </si>
  <si>
    <t>MMR015002</t>
  </si>
  <si>
    <t>Hseni</t>
  </si>
  <si>
    <t>သိန်းနီ</t>
  </si>
  <si>
    <t>MMR015003</t>
  </si>
  <si>
    <t>Mongyai</t>
  </si>
  <si>
    <t>မိုင်းရယ်</t>
  </si>
  <si>
    <t>MMR015004</t>
  </si>
  <si>
    <t>Tangyan</t>
  </si>
  <si>
    <t>တန့်ယန်း</t>
  </si>
  <si>
    <t>MMR015005</t>
  </si>
  <si>
    <t>Pangsang</t>
  </si>
  <si>
    <t>ပန်ဆန်း</t>
  </si>
  <si>
    <t>MMR015006</t>
  </si>
  <si>
    <t>Narphan</t>
  </si>
  <si>
    <t>နားဖန့်</t>
  </si>
  <si>
    <t>MMR015007</t>
  </si>
  <si>
    <t>Pangwaun</t>
  </si>
  <si>
    <t>ပန်ဝိုင်း</t>
  </si>
  <si>
    <t>MMR015008</t>
  </si>
  <si>
    <t>Mongmao</t>
  </si>
  <si>
    <t>မိုင်းမော</t>
  </si>
  <si>
    <t>MMR015009</t>
  </si>
  <si>
    <t>Muse</t>
  </si>
  <si>
    <t>မူဆယ်</t>
  </si>
  <si>
    <t>MMR015010</t>
  </si>
  <si>
    <t>Namhkan</t>
  </si>
  <si>
    <t>နမ့်ခမ်း</t>
  </si>
  <si>
    <t>MMR015011</t>
  </si>
  <si>
    <t>Kutkai</t>
  </si>
  <si>
    <t>ကွတ်ခိုင်</t>
  </si>
  <si>
    <t>MMR015012</t>
  </si>
  <si>
    <t>Kyaukme</t>
  </si>
  <si>
    <t>ကျောက်မဲ</t>
  </si>
  <si>
    <t>MMR015013</t>
  </si>
  <si>
    <t>Nawnghkio</t>
  </si>
  <si>
    <t>နောင်ချို</t>
  </si>
  <si>
    <t>MMR015014</t>
  </si>
  <si>
    <t>Hsipaw</t>
  </si>
  <si>
    <t>သီပေါ</t>
  </si>
  <si>
    <t>MMR015015</t>
  </si>
  <si>
    <t>Namtu</t>
  </si>
  <si>
    <t>နမ္မတူ</t>
  </si>
  <si>
    <t>MMR015016</t>
  </si>
  <si>
    <t>Namhsan</t>
  </si>
  <si>
    <t>နမ့်ဆန်</t>
  </si>
  <si>
    <t>MMR015017</t>
  </si>
  <si>
    <t>Mongmit</t>
  </si>
  <si>
    <t>မိုးမိတ်</t>
  </si>
  <si>
    <t>MMR015018</t>
  </si>
  <si>
    <t>Mabein</t>
  </si>
  <si>
    <t>မဘိမ်း</t>
  </si>
  <si>
    <t>MMR015019</t>
  </si>
  <si>
    <t>Manton</t>
  </si>
  <si>
    <t>မန်တုန်</t>
  </si>
  <si>
    <t>MMR015020</t>
  </si>
  <si>
    <t>Kunlong</t>
  </si>
  <si>
    <t>ကွမ်းလုံ</t>
  </si>
  <si>
    <t>MMR015021</t>
  </si>
  <si>
    <t>Hopang</t>
  </si>
  <si>
    <t>ဟိုပန်</t>
  </si>
  <si>
    <t>MMR015022</t>
  </si>
  <si>
    <t>Laukkaing</t>
  </si>
  <si>
    <t>လောက်ကိုင်</t>
  </si>
  <si>
    <t>MMR015023</t>
  </si>
  <si>
    <t>Konkyan</t>
  </si>
  <si>
    <t>ကုန်းကြမ်း</t>
  </si>
  <si>
    <t>MMR015024</t>
  </si>
  <si>
    <t>Matman</t>
  </si>
  <si>
    <t>မက်မန်း</t>
  </si>
  <si>
    <t>MMR016001</t>
  </si>
  <si>
    <t>Kengtung</t>
  </si>
  <si>
    <t>ကျိုင်းတုံ</t>
  </si>
  <si>
    <t>MMR016002</t>
  </si>
  <si>
    <t>Mongkhet</t>
  </si>
  <si>
    <t>မိုင်းခတ်</t>
  </si>
  <si>
    <t>MMR016003</t>
  </si>
  <si>
    <t>Mongyang</t>
  </si>
  <si>
    <t>မိုင်းယန်း</t>
  </si>
  <si>
    <t>MMR016005</t>
  </si>
  <si>
    <t>Mongla</t>
  </si>
  <si>
    <t>မိုင်းလား</t>
  </si>
  <si>
    <t>MMR016006</t>
  </si>
  <si>
    <t>Monghsat</t>
  </si>
  <si>
    <t>မိုင်းဆတ်</t>
  </si>
  <si>
    <t>MMR016007</t>
  </si>
  <si>
    <t>Mongping</t>
  </si>
  <si>
    <t>မိုင်းပျင်း</t>
  </si>
  <si>
    <t>MMR016008</t>
  </si>
  <si>
    <t>Mongton</t>
  </si>
  <si>
    <t>မိုင်းတုံ</t>
  </si>
  <si>
    <t>MMR016009</t>
  </si>
  <si>
    <t>Tachileik</t>
  </si>
  <si>
    <t>တာချီလိတ်</t>
  </si>
  <si>
    <t>MMR016010</t>
  </si>
  <si>
    <t>Monghpyak</t>
  </si>
  <si>
    <t>မိုင်းဖြတ်</t>
  </si>
  <si>
    <t>MMR016011</t>
  </si>
  <si>
    <t>Mongyawng</t>
  </si>
  <si>
    <t>မိုင်းယောင်း</t>
  </si>
  <si>
    <t>MMR017</t>
  </si>
  <si>
    <t>ဧရာဝတီတိုင်းဒေသကြီး</t>
  </si>
  <si>
    <t>MMR017001</t>
  </si>
  <si>
    <t>Pathein</t>
  </si>
  <si>
    <t>ပုသိမ်</t>
  </si>
  <si>
    <t>MMR017002</t>
  </si>
  <si>
    <t>Kangyidaunt</t>
  </si>
  <si>
    <t>ကန်ကြီးထောင့်</t>
  </si>
  <si>
    <t>MMR017003</t>
  </si>
  <si>
    <t>Thabaung</t>
  </si>
  <si>
    <t>သာပေါင်း</t>
  </si>
  <si>
    <t>MMR017004</t>
  </si>
  <si>
    <t>Ngapudaw</t>
  </si>
  <si>
    <t>ငပုတော</t>
  </si>
  <si>
    <t>MMR017005</t>
  </si>
  <si>
    <t>Kyonpyaw</t>
  </si>
  <si>
    <t>ကျုံပျော်</t>
  </si>
  <si>
    <t>MMR017006</t>
  </si>
  <si>
    <t>Yegyi</t>
  </si>
  <si>
    <t>ရေကြည်</t>
  </si>
  <si>
    <t>MMR017007</t>
  </si>
  <si>
    <t>Kyaunggon</t>
  </si>
  <si>
    <t>ကျောင်းကုန်း</t>
  </si>
  <si>
    <t>MMR017008</t>
  </si>
  <si>
    <t>Hinthada</t>
  </si>
  <si>
    <t>ဟင်္သာတ</t>
  </si>
  <si>
    <t>MMR017009</t>
  </si>
  <si>
    <t>Zalun</t>
  </si>
  <si>
    <t>ဇလွန်</t>
  </si>
  <si>
    <t>MMR017010</t>
  </si>
  <si>
    <t>Lemyethna</t>
  </si>
  <si>
    <t>လေးမျက်နှာ</t>
  </si>
  <si>
    <t>MMR017011</t>
  </si>
  <si>
    <t>Myanaung</t>
  </si>
  <si>
    <t>မြန်အောင်</t>
  </si>
  <si>
    <t>MMR017012</t>
  </si>
  <si>
    <t>Kyangin</t>
  </si>
  <si>
    <t>ကြံခင်း</t>
  </si>
  <si>
    <t>MMR017013</t>
  </si>
  <si>
    <t>Ingapu</t>
  </si>
  <si>
    <t>အင်္ဂပူ</t>
  </si>
  <si>
    <t>MMR017014</t>
  </si>
  <si>
    <t>Myaungmya</t>
  </si>
  <si>
    <t>မြောင်းမြ</t>
  </si>
  <si>
    <t>MMR017015</t>
  </si>
  <si>
    <t>Einme</t>
  </si>
  <si>
    <t>အိမ္မဲ</t>
  </si>
  <si>
    <t>MMR017016</t>
  </si>
  <si>
    <t>Labutta</t>
  </si>
  <si>
    <t>လပွတ္တာ</t>
  </si>
  <si>
    <t>MMR017017</t>
  </si>
  <si>
    <t>Wakema</t>
  </si>
  <si>
    <t>ဝါးခယ်မ</t>
  </si>
  <si>
    <t>MMR017018</t>
  </si>
  <si>
    <t>Mawlamyinegyun</t>
  </si>
  <si>
    <t>မော်လမြိုင်ကျွန်း</t>
  </si>
  <si>
    <t>MMR017019</t>
  </si>
  <si>
    <t>Maubin</t>
  </si>
  <si>
    <t>မအူပင်</t>
  </si>
  <si>
    <t>MMR017020</t>
  </si>
  <si>
    <t>Pantanaw</t>
  </si>
  <si>
    <t>ပန်းတနော်</t>
  </si>
  <si>
    <t>MMR017021</t>
  </si>
  <si>
    <t>Nyaungdon</t>
  </si>
  <si>
    <t>ညောင်တုန်း</t>
  </si>
  <si>
    <t>MMR017022</t>
  </si>
  <si>
    <t>Danubyu</t>
  </si>
  <si>
    <t>ဓနုဖြူ</t>
  </si>
  <si>
    <t>MMR017023</t>
  </si>
  <si>
    <t>Pyapon</t>
  </si>
  <si>
    <t>ဖျာပုံ</t>
  </si>
  <si>
    <t>MMR017024</t>
  </si>
  <si>
    <t>Bogale</t>
  </si>
  <si>
    <t>ဘိုကလေး</t>
  </si>
  <si>
    <t>MMR017025</t>
  </si>
  <si>
    <t>Kyaiklat</t>
  </si>
  <si>
    <t>ကျိုက်လတ်</t>
  </si>
  <si>
    <t>MMR017026</t>
  </si>
  <si>
    <t>Dedaye</t>
  </si>
  <si>
    <t>ဒေးဒရဲ</t>
  </si>
  <si>
    <t>MMR018</t>
  </si>
  <si>
    <t>နေပြည်တော်</t>
  </si>
  <si>
    <t>MMR018001</t>
  </si>
  <si>
    <t>Zay Yar Thi Ri</t>
  </si>
  <si>
    <t>ဇေယျာသီရိ</t>
  </si>
  <si>
    <t>MMR018002</t>
  </si>
  <si>
    <t>Za Bu Thi Ri</t>
  </si>
  <si>
    <t>ဇမ္ဗူသီရိ</t>
  </si>
  <si>
    <t>MMR018003</t>
  </si>
  <si>
    <t>Tatkon</t>
  </si>
  <si>
    <t>တပ်ကုန်း</t>
  </si>
  <si>
    <t>MMR018004</t>
  </si>
  <si>
    <t>Det Khi Na Thi Ri</t>
  </si>
  <si>
    <t>ဒက္ခိဏသီရိ</t>
  </si>
  <si>
    <t>MMR018005</t>
  </si>
  <si>
    <t>Poke Ba Thi Ri</t>
  </si>
  <si>
    <t>ပုဗ္ဗသီရိ</t>
  </si>
  <si>
    <t>MMR018006</t>
  </si>
  <si>
    <t>Pyinmana</t>
  </si>
  <si>
    <t>ပျဉ်းမနား</t>
  </si>
  <si>
    <t>MMR018007</t>
  </si>
  <si>
    <t>Lewe</t>
  </si>
  <si>
    <t>လယ်ဝေး</t>
  </si>
  <si>
    <t>MMR018008</t>
  </si>
  <si>
    <t>Oke Ta Ra Thi Ri</t>
  </si>
  <si>
    <t>ဥတ္တရသီရိ</t>
  </si>
  <si>
    <t>ရေကြောင်းသယ်ယူပို့ဆောင်ရေးအရေအတွက်</t>
  </si>
  <si>
    <t>အဝေးပြေးဘတ်စ်ကားဂိတ်အရေအတွက်</t>
  </si>
  <si>
    <t>Length of Highway Route (km)</t>
  </si>
  <si>
    <t>Unknown</t>
  </si>
  <si>
    <t>ပဲခူးတိုင်းဒေသကြီး</t>
  </si>
  <si>
    <t>ရှမ်းပြည်နယ်</t>
  </si>
  <si>
    <t>Kachin</t>
  </si>
  <si>
    <t>Kayah</t>
  </si>
  <si>
    <t>Kayin</t>
  </si>
  <si>
    <t>Chin</t>
  </si>
  <si>
    <t>Mandalay</t>
  </si>
  <si>
    <t>Mon</t>
  </si>
  <si>
    <t>Rakhine</t>
  </si>
  <si>
    <t>Yangon</t>
  </si>
  <si>
    <t>Shan</t>
  </si>
  <si>
    <t>Ayeyarwady</t>
  </si>
  <si>
    <t>Naypyitaw  Council</t>
  </si>
  <si>
    <t>MMR111</t>
  </si>
  <si>
    <t>MMR222</t>
  </si>
  <si>
    <t>ARPTHPNB</t>
  </si>
  <si>
    <t>ဘူတာအရေအတွက်</t>
  </si>
  <si>
    <t>လေကြောင်းသယ်ယူပို့ဆောင်ရေးအရေအတွက်</t>
  </si>
  <si>
    <t>Number of Railway Stations</t>
  </si>
  <si>
    <t>Number of Airports/Helipads</t>
  </si>
  <si>
    <t>Number of Waterways</t>
  </si>
  <si>
    <t>Length of Railways (mile)</t>
  </si>
  <si>
    <t>Length of Railways (km)</t>
  </si>
  <si>
    <t>Number of Large Railway Stations</t>
  </si>
  <si>
    <t>Number of Small Railway Stations</t>
  </si>
  <si>
    <t>Number of Highway Bus Stations</t>
  </si>
  <si>
    <t>Number of Highway Bus Routes</t>
  </si>
  <si>
    <t>Number of Vehicles</t>
  </si>
  <si>
    <t xml:space="preserve">ကားအရေအတွက် </t>
  </si>
  <si>
    <t>အဝေးပြေးဘတ်စ်ကားလမ်း၏အ၇ှည် (မိုင်)</t>
  </si>
  <si>
    <t>အဝေးပြေးဘတ်စ်ကားလမ်း၏အ၇ှည် (ကီလိုမီတာ)</t>
  </si>
  <si>
    <t>Hyundai (ရှိ = 1 / မရှိ = 0)</t>
  </si>
  <si>
    <t>Fuso Bus (ရှိ = 1 / မရှိ = 0)</t>
  </si>
  <si>
    <t>Daewoo (ရှိ = 1 / မရှိ = 0)</t>
  </si>
  <si>
    <t>Pro-box (ရှိ = 1 / မရှိ = 0)</t>
  </si>
  <si>
    <t>Hijet (ရှိ = 1 / မရှိ = 0)</t>
  </si>
  <si>
    <t>Express (ရှိ = 1 / မရှိ = 0)</t>
  </si>
  <si>
    <t>City Express (ရှိ = 1 / မရှိ = 0)</t>
  </si>
  <si>
    <t>Hino (ရှိ = 1 / မရှိ = 0)</t>
  </si>
  <si>
    <t>Double Cup (ရှိ = 1 / မရှိ = 0)</t>
  </si>
  <si>
    <t>Hilux (ရှိ = 1 / မရှိ = 0)</t>
  </si>
  <si>
    <t>Pessenger Truck (ရှိ = 1 / မရှိ = 0)</t>
  </si>
  <si>
    <t>GMC (ရှိ = 1 / မရှိ = 0)</t>
  </si>
  <si>
    <t>Four-Wheel (ရှိ = 1 / မရှိ = 0)</t>
  </si>
  <si>
    <t>Three Ground Bus (ရှိ = 1 / မရှိ = 0)</t>
  </si>
  <si>
    <t>Van (ရှိ = 1 / မရှိ = 0)</t>
  </si>
  <si>
    <t>Mini Bus (ရှိ = 1 / မရှိ = 0)</t>
  </si>
  <si>
    <t>Micro Bus (ရှိ = 1 / မရှိ = 0)</t>
  </si>
  <si>
    <t>City Bus (ရှိ = 1 / မရှိ = 0)</t>
  </si>
  <si>
    <t>City Taxi (ရှိ = 1 / မရှိ = 0)</t>
  </si>
  <si>
    <t>AD Van (ရှိ = 1 / မရှိ = 0)</t>
  </si>
  <si>
    <t>Ford Pick Up (ရှိ = 1 / မရှိ = 0)</t>
  </si>
  <si>
    <t>Pajero (ရှိ = 1 / မရှိ = 0)</t>
  </si>
  <si>
    <t>Other Types of Bus (ရှိ = 1 / မရှိ = 0)</t>
  </si>
  <si>
    <t>Aircon-Bus (ရှိ = 1 / မရှိ = 0)</t>
  </si>
  <si>
    <t>Hi-Jeep (ရှိ = 1 / မရှိ = 0)</t>
  </si>
  <si>
    <t>Motor Car (ရှိ = 1 / မရှိ = 0)</t>
  </si>
  <si>
    <t>Three Wheeler Bus (ရှိ = 1 / မရှိ = 0)</t>
  </si>
  <si>
    <t>Pessenger Vehicles (ရှိ = 1 / မရှိ = 0)</t>
  </si>
  <si>
    <t>BM (ရှိ = 1 / မရှိ = 0)</t>
  </si>
  <si>
    <t>Light Truck (ရှိ = 1 / မရှိ = 0)</t>
  </si>
  <si>
    <t>Town Ace (ရှိ = 1 / မရှိ = 0)</t>
  </si>
  <si>
    <t>YBS (ရှိ = 1 / မရှိ = 0)</t>
  </si>
  <si>
    <t>Length of Highway Bus Route (mile)</t>
  </si>
  <si>
    <t>HWBSLGHMIL</t>
  </si>
  <si>
    <t>HWBSLGHKM</t>
  </si>
  <si>
    <t>HYNDI</t>
  </si>
  <si>
    <t>FUSO</t>
  </si>
  <si>
    <t>DEWOO</t>
  </si>
  <si>
    <t>PROBX</t>
  </si>
  <si>
    <t>HIJT</t>
  </si>
  <si>
    <t>SPCSTM</t>
  </si>
  <si>
    <t>EXPS</t>
  </si>
  <si>
    <t>CTYEXPS</t>
  </si>
  <si>
    <t>HINO</t>
  </si>
  <si>
    <t>DBLCUP</t>
  </si>
  <si>
    <t>Dyna (ရှိ = 1 / မရှိ = 0)</t>
  </si>
  <si>
    <t>DYNA</t>
  </si>
  <si>
    <t>HILUX</t>
  </si>
  <si>
    <t>PSGTRK</t>
  </si>
  <si>
    <t>GMC</t>
  </si>
  <si>
    <t>FURWHL</t>
  </si>
  <si>
    <t>TREGDBS</t>
  </si>
  <si>
    <t>VAN</t>
  </si>
  <si>
    <t>MINIBS</t>
  </si>
  <si>
    <t>MICROBS</t>
  </si>
  <si>
    <t>CTYBS</t>
  </si>
  <si>
    <t>CTYTXI</t>
  </si>
  <si>
    <t>ADVAN</t>
  </si>
  <si>
    <t>FORDPKUP</t>
  </si>
  <si>
    <t>PAJRO</t>
  </si>
  <si>
    <t>OTHRBS</t>
  </si>
  <si>
    <t>ACBS</t>
  </si>
  <si>
    <t>HIJEEP</t>
  </si>
  <si>
    <t>MOTOCAR</t>
  </si>
  <si>
    <t>TREWHLR</t>
  </si>
  <si>
    <t>PSGVHL</t>
  </si>
  <si>
    <t>BM</t>
  </si>
  <si>
    <t>LGHTRUK</t>
  </si>
  <si>
    <t>TWNACE</t>
  </si>
  <si>
    <t>YBS</t>
  </si>
  <si>
    <t>VHLNB</t>
  </si>
  <si>
    <t>Presence of Hyundai (Yes = 1 / No = 0)</t>
  </si>
  <si>
    <t>Presence of Fuso Bus (Yes = 1 / No = 0)</t>
  </si>
  <si>
    <t>Presence of Daewoo (Yes = 1 / No = 0)</t>
  </si>
  <si>
    <t>Presence of Pro-box (Yes = 1 / No = 0)</t>
  </si>
  <si>
    <t>Presence of Hijet (Yes = 1 / No = 0)</t>
  </si>
  <si>
    <t>Presence of Super Custon (Yes = 1 / No = 0)</t>
  </si>
  <si>
    <t>Presence of Express (Yes = 1 / No = 0)</t>
  </si>
  <si>
    <t>Presence of City Express (Yes = 1 / No = 0)</t>
  </si>
  <si>
    <t>Presence of Hino (Yes = 1 / No = 0)</t>
  </si>
  <si>
    <t>Presence of Double Cup (Yes = 1 / No = 0)</t>
  </si>
  <si>
    <t>Presence of Dyna (Yes = 1 / No = 0)</t>
  </si>
  <si>
    <t>Presence of Hilux (Yes = 1 / No = 0)</t>
  </si>
  <si>
    <t>Presence of GMC (Yes = 1 / No = 0)</t>
  </si>
  <si>
    <t>Presence of Four-Wheel (Yes = 1 / No = 0)</t>
  </si>
  <si>
    <t>Presence of Three Ground Bus (Yes = 1 / No = 0)</t>
  </si>
  <si>
    <t>Presence of Van (Yes = 1 / No = 0)</t>
  </si>
  <si>
    <t>Presence of Mini Bus (Yes = 1 / No = 0)</t>
  </si>
  <si>
    <t>Presence of Micro Bus (Yes = 1 / No = 0)</t>
  </si>
  <si>
    <t>Presence of City Bus (Yes = 1 / No = 0)</t>
  </si>
  <si>
    <t>Presence of City Taxi (Yes = 1 / No = 0)</t>
  </si>
  <si>
    <t>Presence of AD Van (Yes = 1 / No = 0)</t>
  </si>
  <si>
    <t>Presence of Ford Pick Up (Yes = 1 / No = 0)</t>
  </si>
  <si>
    <t>Presence of Pajero (Yes = 1 / No = 0)</t>
  </si>
  <si>
    <t>Presence of other Types of Bus (Yes = 1 / No = 0)</t>
  </si>
  <si>
    <t>Presence of Aircon-Bus (Yes = 1 / No = 0)</t>
  </si>
  <si>
    <t>Presence of Hi-Jeep (Yes = 1 / No = 0)</t>
  </si>
  <si>
    <t>Presence of Motor Car (Yes = 1 / No = 0)</t>
  </si>
  <si>
    <t>Presence of Three Wheeler Bus (Yes = 1 / No = 0)</t>
  </si>
  <si>
    <t>Presence of Pessenger Vehicles (Yes = 1 / No = 0)</t>
  </si>
  <si>
    <t>Presence of BM (Yes = 1 / No = 0)</t>
  </si>
  <si>
    <t>Presence of Light Truck (Yes = 1 / No = 0)</t>
  </si>
  <si>
    <t>Presence of Town Ace (Yes = 1 / No = 0)</t>
  </si>
  <si>
    <t>Presence of YBS (Yes = 1 / No = 0)</t>
  </si>
  <si>
    <t>Presence of Passenger Truck (Yes = 1 / No = 0)</t>
  </si>
  <si>
    <t>Super Custom (ရှိ = 1 / မရှိ =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</si>
</sst>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Font="1" applyAlignment="1">
      <alignment horizontal="left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33"/>
  <sheetViews>
    <sheetView tabSelected="1" zoomScale="85" zoomScaleNormal="85" workbookViewId="0">
      <selection activeCell="F15" sqref="F15"/>
    </sheetView>
  </sheetViews>
  <sheetFormatPr baseColWidth="10" defaultColWidth="8.83203125" defaultRowHeight="15" x14ac:dyDescent="0.2"/>
  <cols>
    <col min="1" max="6" width="16.83203125" style="1" customWidth="1"/>
    <col min="7" max="7" width="35.83203125" style="1" bestFit="1" customWidth="1"/>
    <col min="8" max="8" width="28.1640625" style="1" customWidth="1"/>
    <col min="9" max="9" width="22.6640625" style="1" customWidth="1"/>
    <col min="10" max="10" width="16.5" style="1" bestFit="1" customWidth="1"/>
    <col min="11" max="11" width="21.1640625" style="1" customWidth="1"/>
    <col min="12" max="12" width="19" style="1" customWidth="1"/>
    <col min="13" max="13" width="21.83203125" style="1" customWidth="1"/>
    <col min="14" max="14" width="23.1640625" style="1" bestFit="1" customWidth="1"/>
    <col min="15" max="15" width="29.33203125" style="1" customWidth="1"/>
    <col min="16" max="16" width="24.33203125" style="1" customWidth="1"/>
    <col min="17" max="17" width="25" style="1" customWidth="1"/>
    <col min="18" max="18" width="23" style="1" customWidth="1"/>
    <col min="19" max="19" width="24.5" style="1" customWidth="1"/>
    <col min="20" max="20" width="21" style="1" customWidth="1"/>
    <col min="21" max="21" width="25.1640625" style="1" customWidth="1"/>
    <col min="22" max="28" width="28.1640625" style="1" customWidth="1"/>
    <col min="29" max="32" width="18.1640625" style="1" customWidth="1"/>
    <col min="33" max="33" width="22.1640625" style="1" customWidth="1"/>
    <col min="34" max="34" width="19.83203125" style="1" customWidth="1"/>
    <col min="35" max="35" width="20.5" style="1" customWidth="1"/>
    <col min="36" max="36" width="21.5" style="1" customWidth="1"/>
    <col min="37" max="37" width="18.83203125" style="1" customWidth="1"/>
    <col min="38" max="38" width="19.33203125" style="1" customWidth="1"/>
    <col min="39" max="43" width="21" style="1" customWidth="1"/>
    <col min="44" max="44" width="17.5" style="1" customWidth="1"/>
    <col min="45" max="45" width="23.5" style="1" customWidth="1"/>
    <col min="46" max="46" width="22.83203125" style="1" customWidth="1"/>
    <col min="47" max="47" width="25" style="1" customWidth="1"/>
    <col min="48" max="49" width="19.83203125" style="1" customWidth="1"/>
    <col min="50" max="50" width="18.1640625" style="1" customWidth="1"/>
    <col min="51" max="51" width="18.33203125" style="1" customWidth="1"/>
    <col min="52" max="52" width="20.6640625" style="1" customWidth="1"/>
    <col min="53" max="56" width="22.1640625" style="1" customWidth="1"/>
    <col min="57" max="16384" width="8.83203125" style="1"/>
  </cols>
  <sheetData>
    <row r="1" spans="1:56" ht="49" customHeight="1" x14ac:dyDescent="0.2">
      <c r="A1" s="1" t="s">
        <v>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1078</v>
      </c>
      <c r="H1" s="1" t="s">
        <v>1079</v>
      </c>
      <c r="I1" s="1" t="s">
        <v>13</v>
      </c>
      <c r="J1" s="1" t="s">
        <v>26</v>
      </c>
      <c r="K1" s="1" t="s">
        <v>34</v>
      </c>
      <c r="L1" s="1" t="s">
        <v>14</v>
      </c>
      <c r="M1" s="1" t="s">
        <v>1077</v>
      </c>
      <c r="N1" s="1" t="s">
        <v>1080</v>
      </c>
      <c r="O1" s="1" t="s">
        <v>1081</v>
      </c>
      <c r="P1" s="1" t="s">
        <v>1082</v>
      </c>
      <c r="Q1" s="1" t="s">
        <v>1083</v>
      </c>
      <c r="R1" s="1" t="s">
        <v>1084</v>
      </c>
      <c r="S1" s="1" t="s">
        <v>1085</v>
      </c>
      <c r="T1" s="1" t="s">
        <v>1122</v>
      </c>
      <c r="U1" s="1" t="s">
        <v>1057</v>
      </c>
      <c r="V1" s="1" t="s">
        <v>1161</v>
      </c>
      <c r="W1" s="1" t="s">
        <v>1162</v>
      </c>
      <c r="X1" s="1" t="s">
        <v>1163</v>
      </c>
      <c r="Y1" s="1" t="s">
        <v>1164</v>
      </c>
      <c r="Z1" s="1" t="s">
        <v>1165</v>
      </c>
      <c r="AA1" s="1" t="s">
        <v>1166</v>
      </c>
      <c r="AB1" s="1" t="s">
        <v>1167</v>
      </c>
      <c r="AC1" s="1" t="s">
        <v>1168</v>
      </c>
      <c r="AD1" s="1" t="s">
        <v>1169</v>
      </c>
      <c r="AE1" s="1" t="s">
        <v>1170</v>
      </c>
      <c r="AF1" s="1" t="s">
        <v>1171</v>
      </c>
      <c r="AG1" s="1" t="s">
        <v>1172</v>
      </c>
      <c r="AH1" s="1" t="s">
        <v>1194</v>
      </c>
      <c r="AI1" s="1" t="s">
        <v>1173</v>
      </c>
      <c r="AJ1" s="1" t="s">
        <v>1174</v>
      </c>
      <c r="AK1" s="1" t="s">
        <v>1175</v>
      </c>
      <c r="AL1" s="1" t="s">
        <v>1176</v>
      </c>
      <c r="AM1" s="1" t="s">
        <v>1177</v>
      </c>
      <c r="AN1" s="1" t="s">
        <v>1178</v>
      </c>
      <c r="AO1" s="1" t="s">
        <v>1179</v>
      </c>
      <c r="AP1" s="1" t="s">
        <v>1180</v>
      </c>
      <c r="AQ1" s="1" t="s">
        <v>1181</v>
      </c>
      <c r="AR1" s="1" t="s">
        <v>1182</v>
      </c>
      <c r="AS1" s="1" t="s">
        <v>1183</v>
      </c>
      <c r="AT1" s="1" t="s">
        <v>1184</v>
      </c>
      <c r="AU1" s="1" t="s">
        <v>1185</v>
      </c>
      <c r="AV1" s="1" t="s">
        <v>1186</v>
      </c>
      <c r="AW1" s="1" t="s">
        <v>1187</v>
      </c>
      <c r="AX1" s="1" t="s">
        <v>1188</v>
      </c>
      <c r="AY1" s="1" t="s">
        <v>1189</v>
      </c>
      <c r="AZ1" s="1" t="s">
        <v>1190</v>
      </c>
      <c r="BA1" s="1" t="s">
        <v>1191</v>
      </c>
      <c r="BB1" s="1" t="s">
        <v>1192</v>
      </c>
      <c r="BC1" s="1" t="s">
        <v>1193</v>
      </c>
      <c r="BD1" s="1" t="s">
        <v>1086</v>
      </c>
    </row>
    <row r="2" spans="1:56" ht="35" customHeight="1" x14ac:dyDescent="0.2">
      <c r="A2" s="1" t="s">
        <v>39</v>
      </c>
      <c r="B2" s="1" t="s">
        <v>40</v>
      </c>
      <c r="C2" s="1" t="s">
        <v>41</v>
      </c>
      <c r="D2" s="1" t="s">
        <v>5</v>
      </c>
      <c r="E2" s="1" t="s">
        <v>42</v>
      </c>
      <c r="F2" s="1" t="s">
        <v>6</v>
      </c>
      <c r="G2" s="1" t="s">
        <v>1076</v>
      </c>
      <c r="H2" s="1" t="s">
        <v>1055</v>
      </c>
      <c r="I2" s="1" t="s">
        <v>19</v>
      </c>
      <c r="J2" s="1" t="s">
        <v>28</v>
      </c>
      <c r="K2" s="1" t="s">
        <v>20</v>
      </c>
      <c r="L2" s="1" t="s">
        <v>21</v>
      </c>
      <c r="M2" s="1" t="s">
        <v>1075</v>
      </c>
      <c r="N2" s="1" t="s">
        <v>22</v>
      </c>
      <c r="O2" s="1" t="s">
        <v>29</v>
      </c>
      <c r="P2" s="1" t="s">
        <v>23</v>
      </c>
      <c r="Q2" s="1" t="s">
        <v>24</v>
      </c>
      <c r="R2" s="1" t="s">
        <v>1056</v>
      </c>
      <c r="S2" s="1" t="s">
        <v>25</v>
      </c>
      <c r="T2" s="1" t="s">
        <v>1088</v>
      </c>
      <c r="U2" s="1" t="s">
        <v>1089</v>
      </c>
      <c r="V2" s="1" t="s">
        <v>1090</v>
      </c>
      <c r="W2" s="1" t="s">
        <v>1091</v>
      </c>
      <c r="X2" s="1" t="s">
        <v>1092</v>
      </c>
      <c r="Y2" s="1" t="s">
        <v>1093</v>
      </c>
      <c r="Z2" s="1" t="s">
        <v>1094</v>
      </c>
      <c r="AA2" s="1" t="s">
        <v>1195</v>
      </c>
      <c r="AB2" s="1" t="s">
        <v>1095</v>
      </c>
      <c r="AC2" s="1" t="s">
        <v>1096</v>
      </c>
      <c r="AD2" s="1" t="s">
        <v>1097</v>
      </c>
      <c r="AE2" s="1" t="s">
        <v>1098</v>
      </c>
      <c r="AF2" s="1" t="s">
        <v>1135</v>
      </c>
      <c r="AG2" s="1" t="s">
        <v>1099</v>
      </c>
      <c r="AH2" s="1" t="s">
        <v>1100</v>
      </c>
      <c r="AI2" s="1" t="s">
        <v>1101</v>
      </c>
      <c r="AJ2" s="1" t="s">
        <v>1102</v>
      </c>
      <c r="AK2" s="1" t="s">
        <v>1103</v>
      </c>
      <c r="AL2" s="1" t="s">
        <v>1104</v>
      </c>
      <c r="AM2" s="1" t="s">
        <v>1105</v>
      </c>
      <c r="AN2" s="1" t="s">
        <v>1106</v>
      </c>
      <c r="AO2" s="1" t="s">
        <v>1107</v>
      </c>
      <c r="AP2" s="1" t="s">
        <v>1108</v>
      </c>
      <c r="AQ2" s="1" t="s">
        <v>1109</v>
      </c>
      <c r="AR2" s="1" t="s">
        <v>1110</v>
      </c>
      <c r="AS2" s="1" t="s">
        <v>1111</v>
      </c>
      <c r="AT2" s="1" t="s">
        <v>1112</v>
      </c>
      <c r="AU2" s="1" t="s">
        <v>1113</v>
      </c>
      <c r="AV2" s="1" t="s">
        <v>1114</v>
      </c>
      <c r="AW2" s="1" t="s">
        <v>1115</v>
      </c>
      <c r="AX2" s="1" t="s">
        <v>1116</v>
      </c>
      <c r="AY2" s="1" t="s">
        <v>1117</v>
      </c>
      <c r="AZ2" s="1" t="s">
        <v>1118</v>
      </c>
      <c r="BA2" s="1" t="s">
        <v>1119</v>
      </c>
      <c r="BB2" s="1" t="s">
        <v>1120</v>
      </c>
      <c r="BC2" s="1" t="s">
        <v>1121</v>
      </c>
      <c r="BD2" s="1" t="s">
        <v>1087</v>
      </c>
    </row>
    <row r="3" spans="1:56" ht="39" customHeight="1" x14ac:dyDescent="0.2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1074</v>
      </c>
      <c r="H3" s="1" t="s">
        <v>35</v>
      </c>
      <c r="I3" s="1" t="s">
        <v>30</v>
      </c>
      <c r="J3" s="1" t="s">
        <v>31</v>
      </c>
      <c r="K3" s="1" t="s">
        <v>27</v>
      </c>
      <c r="L3" s="1" t="s">
        <v>15</v>
      </c>
      <c r="M3" s="1" t="s">
        <v>37</v>
      </c>
      <c r="N3" s="1" t="s">
        <v>32</v>
      </c>
      <c r="O3" s="1" t="s">
        <v>33</v>
      </c>
      <c r="P3" s="1" t="s">
        <v>16</v>
      </c>
      <c r="Q3" s="1" t="s">
        <v>17</v>
      </c>
      <c r="R3" s="1" t="s">
        <v>36</v>
      </c>
      <c r="S3" s="1" t="s">
        <v>18</v>
      </c>
      <c r="T3" s="1" t="s">
        <v>1123</v>
      </c>
      <c r="U3" s="1" t="s">
        <v>1124</v>
      </c>
      <c r="V3" s="1" t="s">
        <v>1125</v>
      </c>
      <c r="W3" s="1" t="s">
        <v>1126</v>
      </c>
      <c r="X3" s="1" t="s">
        <v>1127</v>
      </c>
      <c r="Y3" s="1" t="s">
        <v>1128</v>
      </c>
      <c r="Z3" s="1" t="s">
        <v>1129</v>
      </c>
      <c r="AA3" s="1" t="s">
        <v>1130</v>
      </c>
      <c r="AB3" s="1" t="s">
        <v>1131</v>
      </c>
      <c r="AC3" s="1" t="s">
        <v>1132</v>
      </c>
      <c r="AD3" s="1" t="s">
        <v>1133</v>
      </c>
      <c r="AE3" s="1" t="s">
        <v>1134</v>
      </c>
      <c r="AF3" s="1" t="s">
        <v>1136</v>
      </c>
      <c r="AG3" s="1" t="s">
        <v>1137</v>
      </c>
      <c r="AH3" s="1" t="s">
        <v>1138</v>
      </c>
      <c r="AI3" s="1" t="s">
        <v>1139</v>
      </c>
      <c r="AJ3" s="1" t="s">
        <v>1140</v>
      </c>
      <c r="AK3" s="1" t="s">
        <v>1141</v>
      </c>
      <c r="AL3" s="1" t="s">
        <v>1142</v>
      </c>
      <c r="AM3" s="1" t="s">
        <v>1143</v>
      </c>
      <c r="AN3" s="1" t="s">
        <v>1144</v>
      </c>
      <c r="AO3" s="1" t="s">
        <v>1145</v>
      </c>
      <c r="AP3" s="1" t="s">
        <v>1146</v>
      </c>
      <c r="AQ3" s="1" t="s">
        <v>1147</v>
      </c>
      <c r="AR3" s="1" t="s">
        <v>1148</v>
      </c>
      <c r="AS3" s="1" t="s">
        <v>1149</v>
      </c>
      <c r="AT3" s="1" t="s">
        <v>1150</v>
      </c>
      <c r="AU3" s="1" t="s">
        <v>1151</v>
      </c>
      <c r="AV3" s="1" t="s">
        <v>1152</v>
      </c>
      <c r="AW3" s="1" t="s">
        <v>1153</v>
      </c>
      <c r="AX3" s="1" t="s">
        <v>1154</v>
      </c>
      <c r="AY3" s="1" t="s">
        <v>1155</v>
      </c>
      <c r="AZ3" s="1" t="s">
        <v>1156</v>
      </c>
      <c r="BA3" s="1" t="s">
        <v>1157</v>
      </c>
      <c r="BB3" s="1" t="s">
        <v>1158</v>
      </c>
      <c r="BC3" s="1" t="s">
        <v>1159</v>
      </c>
      <c r="BD3" s="1" t="s">
        <v>1160</v>
      </c>
    </row>
    <row r="4" spans="1:56" x14ac:dyDescent="0.2">
      <c r="A4" s="1" t="s">
        <v>43</v>
      </c>
      <c r="B4" s="1" t="s">
        <v>1061</v>
      </c>
      <c r="C4" s="1" t="s">
        <v>44</v>
      </c>
      <c r="D4" s="1" t="s">
        <v>45</v>
      </c>
      <c r="E4" s="1" t="s">
        <v>46</v>
      </c>
      <c r="F4" s="1" t="s">
        <v>47</v>
      </c>
      <c r="G4" s="1">
        <v>4</v>
      </c>
      <c r="H4" s="1">
        <v>0</v>
      </c>
      <c r="I4" s="1">
        <v>0</v>
      </c>
      <c r="J4" s="1">
        <f t="shared" ref="J4:J67" si="0">I4*1.6093</f>
        <v>0</v>
      </c>
      <c r="K4" s="1">
        <v>0</v>
      </c>
      <c r="L4" s="1">
        <v>0</v>
      </c>
      <c r="M4" s="1">
        <v>1</v>
      </c>
      <c r="N4" s="1">
        <v>18</v>
      </c>
      <c r="O4" s="1">
        <f>N4*1.6093</f>
        <v>28.967399999999998</v>
      </c>
      <c r="P4" s="1">
        <v>1</v>
      </c>
      <c r="Q4" s="1">
        <v>3</v>
      </c>
      <c r="R4" s="1">
        <v>1</v>
      </c>
      <c r="S4" s="1" t="s">
        <v>1058</v>
      </c>
      <c r="T4" s="1" t="s">
        <v>1058</v>
      </c>
      <c r="U4" s="1" t="s">
        <v>1058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1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498</v>
      </c>
    </row>
    <row r="5" spans="1:56" x14ac:dyDescent="0.2">
      <c r="A5" s="1" t="s">
        <v>43</v>
      </c>
      <c r="B5" s="1" t="s">
        <v>1061</v>
      </c>
      <c r="C5" s="1" t="s">
        <v>44</v>
      </c>
      <c r="D5" s="1" t="s">
        <v>48</v>
      </c>
      <c r="E5" s="1" t="s">
        <v>49</v>
      </c>
      <c r="F5" s="1" t="s">
        <v>50</v>
      </c>
      <c r="G5" s="1">
        <v>0</v>
      </c>
      <c r="H5" s="1">
        <v>0</v>
      </c>
      <c r="I5" s="1">
        <v>0</v>
      </c>
      <c r="J5" s="1">
        <f t="shared" si="0"/>
        <v>0</v>
      </c>
      <c r="K5" s="1">
        <v>0</v>
      </c>
      <c r="L5" s="1">
        <v>0</v>
      </c>
      <c r="M5" s="1">
        <v>0</v>
      </c>
      <c r="N5" s="1">
        <v>0</v>
      </c>
      <c r="O5" s="1">
        <f t="shared" ref="O5:O68" si="1">N5*1.6093</f>
        <v>0</v>
      </c>
      <c r="P5" s="1">
        <v>0</v>
      </c>
      <c r="Q5" s="1">
        <v>0</v>
      </c>
      <c r="R5" s="1">
        <v>2</v>
      </c>
      <c r="S5" s="1" t="s">
        <v>1058</v>
      </c>
      <c r="T5" s="1" t="s">
        <v>1058</v>
      </c>
      <c r="U5" s="1" t="s">
        <v>1058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1</v>
      </c>
      <c r="AX5" s="1">
        <v>1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f>216+12</f>
        <v>228</v>
      </c>
    </row>
    <row r="6" spans="1:56" x14ac:dyDescent="0.2">
      <c r="A6" s="1" t="s">
        <v>43</v>
      </c>
      <c r="B6" s="1" t="s">
        <v>1061</v>
      </c>
      <c r="C6" s="1" t="s">
        <v>44</v>
      </c>
      <c r="D6" s="1" t="s">
        <v>51</v>
      </c>
      <c r="E6" s="1" t="s">
        <v>52</v>
      </c>
      <c r="F6" s="1" t="s">
        <v>53</v>
      </c>
      <c r="G6" s="1">
        <v>2</v>
      </c>
      <c r="H6" s="1">
        <v>0</v>
      </c>
      <c r="I6" s="1">
        <v>0</v>
      </c>
      <c r="J6" s="1">
        <f t="shared" si="0"/>
        <v>0</v>
      </c>
      <c r="K6" s="1">
        <v>0</v>
      </c>
      <c r="L6" s="1">
        <v>0</v>
      </c>
      <c r="M6" s="1">
        <v>0</v>
      </c>
      <c r="N6" s="1">
        <v>0</v>
      </c>
      <c r="O6" s="1">
        <f t="shared" si="1"/>
        <v>0</v>
      </c>
      <c r="P6" s="1">
        <v>0</v>
      </c>
      <c r="Q6" s="1">
        <v>0</v>
      </c>
      <c r="R6" s="1">
        <v>0</v>
      </c>
      <c r="S6" s="1" t="s">
        <v>1058</v>
      </c>
      <c r="T6" s="1" t="s">
        <v>1058</v>
      </c>
      <c r="U6" s="1" t="s">
        <v>1058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</row>
    <row r="7" spans="1:56" x14ac:dyDescent="0.2">
      <c r="A7" s="1" t="s">
        <v>43</v>
      </c>
      <c r="B7" s="1" t="s">
        <v>1061</v>
      </c>
      <c r="C7" s="1" t="s">
        <v>44</v>
      </c>
      <c r="D7" s="1" t="s">
        <v>54</v>
      </c>
      <c r="E7" s="1" t="s">
        <v>55</v>
      </c>
      <c r="F7" s="1" t="s">
        <v>56</v>
      </c>
      <c r="G7" s="1">
        <v>0</v>
      </c>
      <c r="H7" s="1">
        <v>4</v>
      </c>
      <c r="I7" s="1">
        <f>42+95+15+60</f>
        <v>212</v>
      </c>
      <c r="J7" s="1">
        <f t="shared" si="0"/>
        <v>341.17160000000001</v>
      </c>
      <c r="K7" s="1">
        <v>0</v>
      </c>
      <c r="L7" s="1">
        <v>0</v>
      </c>
      <c r="M7" s="1">
        <v>0</v>
      </c>
      <c r="N7" s="1">
        <v>0</v>
      </c>
      <c r="O7" s="1">
        <f t="shared" si="1"/>
        <v>0</v>
      </c>
      <c r="P7" s="1">
        <v>0</v>
      </c>
      <c r="Q7" s="1">
        <v>0</v>
      </c>
      <c r="R7" s="1">
        <v>21</v>
      </c>
      <c r="S7" s="1" t="s">
        <v>1058</v>
      </c>
      <c r="T7" s="1" t="s">
        <v>1058</v>
      </c>
      <c r="U7" s="1" t="s">
        <v>1058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1</v>
      </c>
      <c r="AZ7" s="1">
        <v>0</v>
      </c>
      <c r="BA7" s="1">
        <v>0</v>
      </c>
      <c r="BB7" s="1">
        <v>0</v>
      </c>
      <c r="BC7" s="1">
        <v>0</v>
      </c>
      <c r="BD7" s="1">
        <f>20+6+12+25+15+15+15+5+15+15+15+20+10+25+15+10+25+15+10+15+10</f>
        <v>313</v>
      </c>
    </row>
    <row r="8" spans="1:56" x14ac:dyDescent="0.2">
      <c r="A8" s="1" t="s">
        <v>43</v>
      </c>
      <c r="B8" s="1" t="s">
        <v>1061</v>
      </c>
      <c r="C8" s="1" t="s">
        <v>44</v>
      </c>
      <c r="D8" s="1" t="s">
        <v>57</v>
      </c>
      <c r="E8" s="1" t="s">
        <v>58</v>
      </c>
      <c r="F8" s="1" t="s">
        <v>59</v>
      </c>
      <c r="G8" s="1">
        <v>2</v>
      </c>
      <c r="H8" s="1">
        <v>0</v>
      </c>
      <c r="I8" s="1">
        <v>0</v>
      </c>
      <c r="J8" s="1">
        <f t="shared" si="0"/>
        <v>0</v>
      </c>
      <c r="K8" s="1">
        <v>0</v>
      </c>
      <c r="L8" s="1">
        <v>0</v>
      </c>
      <c r="M8" s="1">
        <v>0</v>
      </c>
      <c r="N8" s="1">
        <v>0</v>
      </c>
      <c r="O8" s="1">
        <f t="shared" si="1"/>
        <v>0</v>
      </c>
      <c r="P8" s="1">
        <v>0</v>
      </c>
      <c r="Q8" s="1">
        <v>0</v>
      </c>
      <c r="R8" s="1">
        <v>6</v>
      </c>
      <c r="S8" s="1" t="s">
        <v>1058</v>
      </c>
      <c r="T8" s="1">
        <f>95+15+11+48+0.5+29</f>
        <v>198.5</v>
      </c>
      <c r="U8" s="1">
        <f>T8*1.6093</f>
        <v>319.44605000000001</v>
      </c>
      <c r="V8" s="1" t="s">
        <v>1058</v>
      </c>
      <c r="W8" s="1" t="s">
        <v>1058</v>
      </c>
      <c r="X8" s="1" t="s">
        <v>1058</v>
      </c>
      <c r="Y8" s="1" t="s">
        <v>1058</v>
      </c>
      <c r="Z8" s="1" t="s">
        <v>1058</v>
      </c>
      <c r="AA8" s="1" t="s">
        <v>1058</v>
      </c>
      <c r="AB8" s="1" t="s">
        <v>1058</v>
      </c>
      <c r="AC8" s="1" t="s">
        <v>1058</v>
      </c>
      <c r="AD8" s="1" t="s">
        <v>1058</v>
      </c>
      <c r="AE8" s="1" t="s">
        <v>1058</v>
      </c>
      <c r="AF8" s="1" t="s">
        <v>1058</v>
      </c>
      <c r="AG8" s="1" t="s">
        <v>1058</v>
      </c>
      <c r="AH8" s="1" t="s">
        <v>1058</v>
      </c>
      <c r="AI8" s="1" t="s">
        <v>1058</v>
      </c>
      <c r="AJ8" s="1" t="s">
        <v>1058</v>
      </c>
      <c r="AK8" s="1" t="s">
        <v>1058</v>
      </c>
      <c r="AL8" s="1" t="s">
        <v>1058</v>
      </c>
      <c r="AM8" s="1" t="s">
        <v>1058</v>
      </c>
      <c r="AN8" s="1" t="s">
        <v>1058</v>
      </c>
      <c r="AO8" s="1" t="s">
        <v>1058</v>
      </c>
      <c r="AP8" s="1" t="s">
        <v>1058</v>
      </c>
      <c r="AQ8" s="1" t="s">
        <v>1058</v>
      </c>
      <c r="AR8" s="1" t="s">
        <v>1058</v>
      </c>
      <c r="AS8" s="1" t="s">
        <v>1058</v>
      </c>
      <c r="AT8" s="1" t="s">
        <v>1058</v>
      </c>
      <c r="AU8" s="1" t="s">
        <v>1058</v>
      </c>
      <c r="AV8" s="1" t="s">
        <v>1058</v>
      </c>
      <c r="AW8" s="1" t="s">
        <v>1058</v>
      </c>
      <c r="AX8" s="1" t="s">
        <v>1058</v>
      </c>
      <c r="AY8" s="1" t="s">
        <v>1058</v>
      </c>
      <c r="AZ8" s="1" t="s">
        <v>1058</v>
      </c>
      <c r="BA8" s="1" t="s">
        <v>1058</v>
      </c>
      <c r="BB8" s="1" t="s">
        <v>1058</v>
      </c>
      <c r="BC8" s="1" t="s">
        <v>1058</v>
      </c>
      <c r="BD8" s="1" t="s">
        <v>1058</v>
      </c>
    </row>
    <row r="9" spans="1:56" x14ac:dyDescent="0.2">
      <c r="A9" s="1" t="s">
        <v>43</v>
      </c>
      <c r="B9" s="1" t="s">
        <v>1061</v>
      </c>
      <c r="C9" s="1" t="s">
        <v>44</v>
      </c>
      <c r="D9" s="1" t="s">
        <v>60</v>
      </c>
      <c r="E9" s="1" t="s">
        <v>61</v>
      </c>
      <c r="F9" s="1" t="s">
        <v>62</v>
      </c>
      <c r="G9" s="1">
        <v>0</v>
      </c>
      <c r="H9" s="1">
        <v>0</v>
      </c>
      <c r="I9" s="1">
        <v>0</v>
      </c>
      <c r="J9" s="1">
        <f t="shared" si="0"/>
        <v>0</v>
      </c>
      <c r="K9" s="1">
        <v>0</v>
      </c>
      <c r="L9" s="1">
        <v>0</v>
      </c>
      <c r="M9" s="1">
        <v>0</v>
      </c>
      <c r="N9" s="1">
        <v>0</v>
      </c>
      <c r="O9" s="1">
        <f t="shared" si="1"/>
        <v>0</v>
      </c>
      <c r="P9" s="1">
        <v>0</v>
      </c>
      <c r="Q9" s="1">
        <v>0</v>
      </c>
      <c r="R9" s="1">
        <v>0</v>
      </c>
      <c r="S9" s="1" t="s">
        <v>1058</v>
      </c>
      <c r="T9" s="1">
        <v>0</v>
      </c>
      <c r="U9" s="1">
        <f t="shared" ref="U9:U21" si="2">T9*1.6093</f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</row>
    <row r="10" spans="1:56" x14ac:dyDescent="0.2">
      <c r="A10" s="1" t="s">
        <v>43</v>
      </c>
      <c r="B10" s="1" t="s">
        <v>1061</v>
      </c>
      <c r="C10" s="1" t="s">
        <v>44</v>
      </c>
      <c r="D10" s="1" t="s">
        <v>63</v>
      </c>
      <c r="E10" s="1" t="s">
        <v>64</v>
      </c>
      <c r="F10" s="1" t="s">
        <v>65</v>
      </c>
      <c r="G10" s="1">
        <v>0</v>
      </c>
      <c r="H10" s="1">
        <v>0</v>
      </c>
      <c r="I10" s="1">
        <v>0</v>
      </c>
      <c r="J10" s="1">
        <f t="shared" si="0"/>
        <v>0</v>
      </c>
      <c r="K10" s="1">
        <v>0</v>
      </c>
      <c r="L10" s="1">
        <v>0</v>
      </c>
      <c r="M10" s="1">
        <v>1</v>
      </c>
      <c r="N10" s="1">
        <v>44.5</v>
      </c>
      <c r="O10" s="1">
        <f t="shared" si="1"/>
        <v>71.613849999999999</v>
      </c>
      <c r="P10" s="1">
        <v>3</v>
      </c>
      <c r="Q10" s="1">
        <v>3</v>
      </c>
      <c r="R10" s="1">
        <v>36</v>
      </c>
      <c r="S10" s="1" t="s">
        <v>1058</v>
      </c>
      <c r="T10" s="1" t="s">
        <v>1058</v>
      </c>
      <c r="U10" s="1" t="s">
        <v>1058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1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f>15+10+15+12+38+10+15+12+10+7+15+10+12+10+10+10+13+11+11+1+2+7+6+88+6+8+106+11+6+38+6+32+22+12+4+9+21+3+25+2</f>
        <v>661</v>
      </c>
    </row>
    <row r="11" spans="1:56" x14ac:dyDescent="0.2">
      <c r="A11" s="1" t="s">
        <v>43</v>
      </c>
      <c r="B11" s="1" t="s">
        <v>1061</v>
      </c>
      <c r="C11" s="1" t="s">
        <v>44</v>
      </c>
      <c r="D11" s="1" t="s">
        <v>66</v>
      </c>
      <c r="E11" s="1" t="s">
        <v>67</v>
      </c>
      <c r="F11" s="1" t="s">
        <v>68</v>
      </c>
      <c r="G11" s="1">
        <v>1</v>
      </c>
      <c r="H11" s="1">
        <v>0</v>
      </c>
      <c r="I11" s="1">
        <v>0</v>
      </c>
      <c r="J11" s="1">
        <f t="shared" si="0"/>
        <v>0</v>
      </c>
      <c r="K11" s="1">
        <v>0</v>
      </c>
      <c r="L11" s="1">
        <v>0</v>
      </c>
      <c r="M11" s="1">
        <v>1</v>
      </c>
      <c r="N11" s="1">
        <v>42.665999999999997</v>
      </c>
      <c r="O11" s="1">
        <f t="shared" si="1"/>
        <v>68.66239379999999</v>
      </c>
      <c r="P11" s="1">
        <v>2</v>
      </c>
      <c r="Q11" s="1">
        <v>7</v>
      </c>
      <c r="R11" s="1">
        <v>29</v>
      </c>
      <c r="S11" s="1" t="s">
        <v>1058</v>
      </c>
      <c r="T11" s="1" t="s">
        <v>1058</v>
      </c>
      <c r="U11" s="1" t="s">
        <v>1058</v>
      </c>
      <c r="V11" s="1" t="s">
        <v>1058</v>
      </c>
      <c r="W11" s="1" t="s">
        <v>1058</v>
      </c>
      <c r="X11" s="1" t="s">
        <v>1058</v>
      </c>
      <c r="Y11" s="1" t="s">
        <v>1058</v>
      </c>
      <c r="Z11" s="1" t="s">
        <v>1058</v>
      </c>
      <c r="AA11" s="1" t="s">
        <v>1058</v>
      </c>
      <c r="AB11" s="1" t="s">
        <v>1058</v>
      </c>
      <c r="AC11" s="1" t="s">
        <v>1058</v>
      </c>
      <c r="AD11" s="1" t="s">
        <v>1058</v>
      </c>
      <c r="AE11" s="1" t="s">
        <v>1058</v>
      </c>
      <c r="AF11" s="1" t="s">
        <v>1058</v>
      </c>
      <c r="AG11" s="1" t="s">
        <v>1058</v>
      </c>
      <c r="AH11" s="1" t="s">
        <v>1058</v>
      </c>
      <c r="AI11" s="1" t="s">
        <v>1058</v>
      </c>
      <c r="AJ11" s="1" t="s">
        <v>1058</v>
      </c>
      <c r="AK11" s="1" t="s">
        <v>1058</v>
      </c>
      <c r="AL11" s="1" t="s">
        <v>1058</v>
      </c>
      <c r="AM11" s="1" t="s">
        <v>1058</v>
      </c>
      <c r="AN11" s="1" t="s">
        <v>1058</v>
      </c>
      <c r="AO11" s="1" t="s">
        <v>1058</v>
      </c>
      <c r="AP11" s="1" t="s">
        <v>1058</v>
      </c>
      <c r="AQ11" s="1" t="s">
        <v>1058</v>
      </c>
      <c r="AR11" s="1" t="s">
        <v>1058</v>
      </c>
      <c r="AS11" s="1" t="s">
        <v>1058</v>
      </c>
      <c r="AT11" s="1" t="s">
        <v>1058</v>
      </c>
      <c r="AU11" s="1" t="s">
        <v>1058</v>
      </c>
      <c r="AV11" s="1" t="s">
        <v>1058</v>
      </c>
      <c r="AW11" s="1" t="s">
        <v>1058</v>
      </c>
      <c r="AX11" s="1" t="s">
        <v>1058</v>
      </c>
      <c r="AY11" s="1" t="s">
        <v>1058</v>
      </c>
      <c r="AZ11" s="1" t="s">
        <v>1058</v>
      </c>
      <c r="BA11" s="1" t="s">
        <v>1058</v>
      </c>
      <c r="BB11" s="1" t="s">
        <v>1058</v>
      </c>
      <c r="BC11" s="1" t="s">
        <v>1058</v>
      </c>
      <c r="BD11" s="1">
        <f>10+7+10+7+7+7+7+7+10+7+7+12+10+7+7+7+12+7+7+12+7+7+12+7+20+7+10+10+6+5+10+32+10</f>
        <v>310</v>
      </c>
    </row>
    <row r="12" spans="1:56" x14ac:dyDescent="0.2">
      <c r="A12" s="1" t="s">
        <v>43</v>
      </c>
      <c r="B12" s="1" t="s">
        <v>1061</v>
      </c>
      <c r="C12" s="1" t="s">
        <v>44</v>
      </c>
      <c r="D12" s="1" t="s">
        <v>69</v>
      </c>
      <c r="E12" s="1" t="s">
        <v>70</v>
      </c>
      <c r="F12" s="1" t="s">
        <v>71</v>
      </c>
      <c r="G12" s="1">
        <v>1</v>
      </c>
      <c r="H12" s="1">
        <v>1</v>
      </c>
      <c r="I12" s="1" t="s">
        <v>1058</v>
      </c>
      <c r="J12" s="1" t="s">
        <v>1058</v>
      </c>
      <c r="K12" s="1">
        <v>0</v>
      </c>
      <c r="L12" s="1">
        <v>0</v>
      </c>
      <c r="M12" s="1">
        <v>0</v>
      </c>
      <c r="N12" s="1">
        <v>0</v>
      </c>
      <c r="O12" s="1">
        <f t="shared" si="1"/>
        <v>0</v>
      </c>
      <c r="P12" s="1">
        <v>0</v>
      </c>
      <c r="Q12" s="1">
        <v>0</v>
      </c>
      <c r="R12" s="1">
        <v>18</v>
      </c>
      <c r="S12" s="1" t="s">
        <v>1058</v>
      </c>
      <c r="T12" s="1" t="s">
        <v>1058</v>
      </c>
      <c r="U12" s="1" t="s">
        <v>1058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1</v>
      </c>
      <c r="AM12" s="1">
        <v>0</v>
      </c>
      <c r="AN12" s="1">
        <v>0</v>
      </c>
      <c r="AO12" s="1">
        <v>0</v>
      </c>
      <c r="AP12" s="1">
        <v>0</v>
      </c>
      <c r="AQ12" s="1">
        <v>1</v>
      </c>
      <c r="AR12" s="1">
        <v>0</v>
      </c>
      <c r="AS12" s="1">
        <v>1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f>20+20+25+15+20+20+20+15+20+20+15+10+10+15+15+15+10+10</f>
        <v>295</v>
      </c>
    </row>
    <row r="13" spans="1:56" x14ac:dyDescent="0.2">
      <c r="A13" s="1" t="s">
        <v>43</v>
      </c>
      <c r="B13" s="1" t="s">
        <v>1061</v>
      </c>
      <c r="C13" s="1" t="s">
        <v>44</v>
      </c>
      <c r="D13" s="1" t="s">
        <v>72</v>
      </c>
      <c r="E13" s="1" t="s">
        <v>73</v>
      </c>
      <c r="F13" s="1" t="s">
        <v>74</v>
      </c>
      <c r="G13" s="1">
        <v>1</v>
      </c>
      <c r="H13" s="1">
        <v>1</v>
      </c>
      <c r="I13" s="1">
        <v>275</v>
      </c>
      <c r="J13" s="1">
        <f t="shared" si="0"/>
        <v>442.5575</v>
      </c>
      <c r="K13" s="1">
        <v>1</v>
      </c>
      <c r="L13" s="1">
        <v>1</v>
      </c>
      <c r="M13" s="1">
        <v>0</v>
      </c>
      <c r="N13" s="1">
        <v>0</v>
      </c>
      <c r="O13" s="1">
        <f t="shared" si="1"/>
        <v>0</v>
      </c>
      <c r="P13" s="1">
        <v>0</v>
      </c>
      <c r="Q13" s="1">
        <v>0</v>
      </c>
      <c r="R13" s="1">
        <v>13</v>
      </c>
      <c r="S13" s="1" t="s">
        <v>1058</v>
      </c>
      <c r="T13" s="1" t="s">
        <v>1058</v>
      </c>
      <c r="U13" s="1" t="s">
        <v>1058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1</v>
      </c>
      <c r="AT13" s="1">
        <v>0</v>
      </c>
      <c r="AU13" s="1">
        <v>1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f>30+29+12+38+14+6+12+3+6+1+5+21+12</f>
        <v>189</v>
      </c>
    </row>
    <row r="14" spans="1:56" x14ac:dyDescent="0.2">
      <c r="A14" s="1" t="s">
        <v>43</v>
      </c>
      <c r="B14" s="1" t="s">
        <v>1061</v>
      </c>
      <c r="C14" s="1" t="s">
        <v>44</v>
      </c>
      <c r="D14" s="1" t="s">
        <v>75</v>
      </c>
      <c r="E14" s="1" t="s">
        <v>76</v>
      </c>
      <c r="F14" s="1" t="s">
        <v>77</v>
      </c>
      <c r="G14" s="1">
        <v>0</v>
      </c>
      <c r="H14" s="1">
        <v>5</v>
      </c>
      <c r="I14" s="1">
        <f>38+237+44+62+43</f>
        <v>424</v>
      </c>
      <c r="J14" s="1">
        <f t="shared" si="0"/>
        <v>682.34320000000002</v>
      </c>
      <c r="K14" s="1">
        <v>10</v>
      </c>
      <c r="L14" s="1">
        <v>8</v>
      </c>
      <c r="M14" s="1">
        <v>0</v>
      </c>
      <c r="N14" s="1">
        <v>0</v>
      </c>
      <c r="O14" s="1">
        <f t="shared" si="1"/>
        <v>0</v>
      </c>
      <c r="P14" s="1">
        <v>0</v>
      </c>
      <c r="Q14" s="1">
        <v>0</v>
      </c>
      <c r="R14" s="1">
        <v>8</v>
      </c>
      <c r="S14" s="1" t="s">
        <v>1058</v>
      </c>
      <c r="T14" s="1" t="s">
        <v>1058</v>
      </c>
      <c r="U14" s="1" t="s">
        <v>1058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1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f>1+10+6+6+5+10+15+5+5</f>
        <v>63</v>
      </c>
    </row>
    <row r="15" spans="1:56" x14ac:dyDescent="0.2">
      <c r="A15" s="1" t="s">
        <v>43</v>
      </c>
      <c r="B15" s="1" t="s">
        <v>1061</v>
      </c>
      <c r="C15" s="1" t="s">
        <v>44</v>
      </c>
      <c r="D15" s="1" t="s">
        <v>78</v>
      </c>
      <c r="E15" s="1" t="s">
        <v>79</v>
      </c>
      <c r="F15" s="1" t="s">
        <v>80</v>
      </c>
      <c r="G15" s="1">
        <v>0</v>
      </c>
      <c r="H15" s="1">
        <v>0</v>
      </c>
      <c r="I15" s="1">
        <v>0</v>
      </c>
      <c r="J15" s="1">
        <f t="shared" si="0"/>
        <v>0</v>
      </c>
      <c r="K15" s="1">
        <v>0</v>
      </c>
      <c r="L15" s="1">
        <v>0</v>
      </c>
      <c r="M15" s="1">
        <v>0</v>
      </c>
      <c r="N15" s="1">
        <v>0</v>
      </c>
      <c r="O15" s="1">
        <f t="shared" si="1"/>
        <v>0</v>
      </c>
      <c r="P15" s="1">
        <v>0</v>
      </c>
      <c r="Q15" s="1">
        <v>0</v>
      </c>
      <c r="R15" s="1">
        <v>6</v>
      </c>
      <c r="S15" s="1" t="s">
        <v>1058</v>
      </c>
      <c r="T15" s="1" t="s">
        <v>1058</v>
      </c>
      <c r="U15" s="1" t="s">
        <v>1058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1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20</v>
      </c>
    </row>
    <row r="16" spans="1:56" x14ac:dyDescent="0.2">
      <c r="A16" s="1" t="s">
        <v>43</v>
      </c>
      <c r="B16" s="1" t="s">
        <v>1061</v>
      </c>
      <c r="C16" s="1" t="s">
        <v>44</v>
      </c>
      <c r="D16" s="1" t="s">
        <v>81</v>
      </c>
      <c r="E16" s="1" t="s">
        <v>82</v>
      </c>
      <c r="F16" s="1" t="s">
        <v>83</v>
      </c>
      <c r="G16" s="1">
        <v>0</v>
      </c>
      <c r="H16" s="1">
        <v>0</v>
      </c>
      <c r="I16" s="1">
        <v>0</v>
      </c>
      <c r="J16" s="1">
        <f t="shared" si="0"/>
        <v>0</v>
      </c>
      <c r="K16" s="1">
        <v>0</v>
      </c>
      <c r="L16" s="1">
        <v>0</v>
      </c>
      <c r="M16" s="1">
        <v>0</v>
      </c>
      <c r="N16" s="1">
        <v>0</v>
      </c>
      <c r="O16" s="1">
        <f t="shared" si="1"/>
        <v>0</v>
      </c>
      <c r="P16" s="1">
        <v>0</v>
      </c>
      <c r="Q16" s="1">
        <v>0</v>
      </c>
      <c r="R16" s="1">
        <v>0</v>
      </c>
      <c r="S16" s="1" t="s">
        <v>1058</v>
      </c>
      <c r="T16" s="1">
        <v>0</v>
      </c>
      <c r="U16" s="1">
        <f t="shared" si="2"/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</row>
    <row r="17" spans="1:56" x14ac:dyDescent="0.2">
      <c r="A17" s="1" t="s">
        <v>43</v>
      </c>
      <c r="B17" s="1" t="s">
        <v>1061</v>
      </c>
      <c r="C17" s="1" t="s">
        <v>44</v>
      </c>
      <c r="D17" s="1" t="s">
        <v>84</v>
      </c>
      <c r="E17" s="1" t="s">
        <v>85</v>
      </c>
      <c r="F17" s="1" t="s">
        <v>86</v>
      </c>
      <c r="G17" s="1">
        <v>1</v>
      </c>
      <c r="H17" s="1">
        <v>1</v>
      </c>
      <c r="I17" s="1">
        <v>5</v>
      </c>
      <c r="J17" s="1">
        <f t="shared" si="0"/>
        <v>8.0465</v>
      </c>
      <c r="K17" s="1">
        <v>0</v>
      </c>
      <c r="L17" s="1">
        <v>3</v>
      </c>
      <c r="M17" s="1">
        <v>0</v>
      </c>
      <c r="N17" s="1">
        <v>0</v>
      </c>
      <c r="O17" s="1">
        <f t="shared" si="1"/>
        <v>0</v>
      </c>
      <c r="P17" s="1">
        <v>0</v>
      </c>
      <c r="Q17" s="1">
        <v>0</v>
      </c>
      <c r="R17" s="1">
        <v>5</v>
      </c>
      <c r="S17" s="1" t="s">
        <v>1058</v>
      </c>
      <c r="T17" s="1" t="s">
        <v>1058</v>
      </c>
      <c r="U17" s="1" t="s">
        <v>1058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1</v>
      </c>
      <c r="AK17" s="1">
        <v>1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1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25</v>
      </c>
    </row>
    <row r="18" spans="1:56" x14ac:dyDescent="0.2">
      <c r="A18" s="1" t="s">
        <v>43</v>
      </c>
      <c r="B18" s="1" t="s">
        <v>1061</v>
      </c>
      <c r="C18" s="1" t="s">
        <v>44</v>
      </c>
      <c r="D18" s="1" t="s">
        <v>87</v>
      </c>
      <c r="E18" s="1" t="s">
        <v>88</v>
      </c>
      <c r="F18" s="1" t="s">
        <v>89</v>
      </c>
      <c r="G18" s="1">
        <v>1</v>
      </c>
      <c r="H18" s="1">
        <v>0</v>
      </c>
      <c r="I18" s="1">
        <v>0</v>
      </c>
      <c r="J18" s="1">
        <f t="shared" si="0"/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1"/>
        <v>0</v>
      </c>
      <c r="P18" s="1">
        <v>0</v>
      </c>
      <c r="Q18" s="1">
        <v>0</v>
      </c>
      <c r="R18" s="1">
        <v>1</v>
      </c>
      <c r="S18" s="1" t="s">
        <v>1058</v>
      </c>
      <c r="T18" s="1" t="s">
        <v>1058</v>
      </c>
      <c r="U18" s="1" t="s">
        <v>1058</v>
      </c>
      <c r="V18" s="1" t="s">
        <v>1058</v>
      </c>
      <c r="W18" s="1" t="s">
        <v>1058</v>
      </c>
      <c r="X18" s="1" t="s">
        <v>1058</v>
      </c>
      <c r="Y18" s="1" t="s">
        <v>1058</v>
      </c>
      <c r="Z18" s="1" t="s">
        <v>1058</v>
      </c>
      <c r="AA18" s="1" t="s">
        <v>1058</v>
      </c>
      <c r="AB18" s="1" t="s">
        <v>1058</v>
      </c>
      <c r="AC18" s="1" t="s">
        <v>1058</v>
      </c>
      <c r="AD18" s="1" t="s">
        <v>1058</v>
      </c>
      <c r="AE18" s="1" t="s">
        <v>1058</v>
      </c>
      <c r="AF18" s="1" t="s">
        <v>1058</v>
      </c>
      <c r="AG18" s="1" t="s">
        <v>1058</v>
      </c>
      <c r="AH18" s="1" t="s">
        <v>1058</v>
      </c>
      <c r="AI18" s="1" t="s">
        <v>1058</v>
      </c>
      <c r="AJ18" s="1" t="s">
        <v>1058</v>
      </c>
      <c r="AK18" s="1" t="s">
        <v>1058</v>
      </c>
      <c r="AL18" s="1" t="s">
        <v>1058</v>
      </c>
      <c r="AM18" s="1" t="s">
        <v>1058</v>
      </c>
      <c r="AN18" s="1" t="s">
        <v>1058</v>
      </c>
      <c r="AO18" s="1" t="s">
        <v>1058</v>
      </c>
      <c r="AP18" s="1" t="s">
        <v>1058</v>
      </c>
      <c r="AQ18" s="1" t="s">
        <v>1058</v>
      </c>
      <c r="AR18" s="1" t="s">
        <v>1058</v>
      </c>
      <c r="AS18" s="1" t="s">
        <v>1058</v>
      </c>
      <c r="AT18" s="1" t="s">
        <v>1058</v>
      </c>
      <c r="AU18" s="1" t="s">
        <v>1058</v>
      </c>
      <c r="AV18" s="1" t="s">
        <v>1058</v>
      </c>
      <c r="AW18" s="1" t="s">
        <v>1058</v>
      </c>
      <c r="AX18" s="1" t="s">
        <v>1058</v>
      </c>
      <c r="AY18" s="1" t="s">
        <v>1058</v>
      </c>
      <c r="AZ18" s="1" t="s">
        <v>1058</v>
      </c>
      <c r="BA18" s="1" t="s">
        <v>1058</v>
      </c>
      <c r="BB18" s="1" t="s">
        <v>1058</v>
      </c>
      <c r="BC18" s="1" t="s">
        <v>1058</v>
      </c>
      <c r="BD18" s="1">
        <v>2</v>
      </c>
    </row>
    <row r="19" spans="1:56" x14ac:dyDescent="0.2">
      <c r="A19" s="1" t="s">
        <v>43</v>
      </c>
      <c r="B19" s="1" t="s">
        <v>1061</v>
      </c>
      <c r="C19" s="1" t="s">
        <v>44</v>
      </c>
      <c r="D19" s="1" t="s">
        <v>90</v>
      </c>
      <c r="E19" s="1" t="s">
        <v>91</v>
      </c>
      <c r="F19" s="1" t="s">
        <v>92</v>
      </c>
      <c r="G19" s="1">
        <v>4</v>
      </c>
      <c r="H19" s="1">
        <v>0</v>
      </c>
      <c r="I19" s="1">
        <v>0</v>
      </c>
      <c r="J19" s="1">
        <f t="shared" si="0"/>
        <v>0</v>
      </c>
      <c r="K19" s="1">
        <v>0</v>
      </c>
      <c r="L19" s="1">
        <v>0</v>
      </c>
      <c r="M19" s="1">
        <v>0</v>
      </c>
      <c r="N19" s="1">
        <v>0</v>
      </c>
      <c r="O19" s="1">
        <f t="shared" si="1"/>
        <v>0</v>
      </c>
      <c r="P19" s="1">
        <v>0</v>
      </c>
      <c r="Q19" s="1">
        <v>0</v>
      </c>
      <c r="R19" s="1">
        <v>0</v>
      </c>
      <c r="S19" s="1" t="s">
        <v>1058</v>
      </c>
      <c r="T19" s="1">
        <v>0</v>
      </c>
      <c r="U19" s="1">
        <f t="shared" si="2"/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</row>
    <row r="20" spans="1:56" x14ac:dyDescent="0.2">
      <c r="A20" s="1" t="s">
        <v>43</v>
      </c>
      <c r="B20" s="1" t="s">
        <v>1061</v>
      </c>
      <c r="C20" s="1" t="s">
        <v>44</v>
      </c>
      <c r="D20" s="1" t="s">
        <v>93</v>
      </c>
      <c r="E20" s="1" t="s">
        <v>94</v>
      </c>
      <c r="F20" s="1" t="s">
        <v>95</v>
      </c>
      <c r="G20" s="1">
        <v>1</v>
      </c>
      <c r="H20" s="1">
        <v>0</v>
      </c>
      <c r="I20" s="1">
        <v>0</v>
      </c>
      <c r="J20" s="1">
        <f t="shared" si="0"/>
        <v>0</v>
      </c>
      <c r="K20" s="1">
        <v>0</v>
      </c>
      <c r="L20" s="1">
        <v>0</v>
      </c>
      <c r="M20" s="1">
        <v>0</v>
      </c>
      <c r="N20" s="1">
        <v>0</v>
      </c>
      <c r="O20" s="1">
        <f t="shared" si="1"/>
        <v>0</v>
      </c>
      <c r="P20" s="1">
        <v>0</v>
      </c>
      <c r="Q20" s="1">
        <v>0</v>
      </c>
      <c r="R20" s="1">
        <v>0</v>
      </c>
      <c r="S20" s="1" t="s">
        <v>1058</v>
      </c>
      <c r="T20" s="1">
        <v>0</v>
      </c>
      <c r="U20" s="1">
        <f t="shared" si="2"/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</row>
    <row r="21" spans="1:56" x14ac:dyDescent="0.2">
      <c r="A21" s="1" t="s">
        <v>43</v>
      </c>
      <c r="B21" s="1" t="s">
        <v>1061</v>
      </c>
      <c r="C21" s="1" t="s">
        <v>44</v>
      </c>
      <c r="D21" s="1" t="s">
        <v>96</v>
      </c>
      <c r="E21" s="1" t="s">
        <v>97</v>
      </c>
      <c r="F21" s="1" t="s">
        <v>98</v>
      </c>
      <c r="G21" s="1">
        <v>1</v>
      </c>
      <c r="H21" s="1">
        <v>0</v>
      </c>
      <c r="I21" s="1">
        <v>0</v>
      </c>
      <c r="J21" s="1">
        <f t="shared" si="0"/>
        <v>0</v>
      </c>
      <c r="K21" s="1">
        <v>0</v>
      </c>
      <c r="L21" s="1">
        <v>0</v>
      </c>
      <c r="M21" s="1">
        <v>0</v>
      </c>
      <c r="N21" s="1">
        <v>0</v>
      </c>
      <c r="O21" s="1">
        <f t="shared" si="1"/>
        <v>0</v>
      </c>
      <c r="P21" s="1">
        <v>0</v>
      </c>
      <c r="Q21" s="1">
        <v>0</v>
      </c>
      <c r="R21" s="1">
        <v>0</v>
      </c>
      <c r="S21" s="1" t="s">
        <v>1058</v>
      </c>
      <c r="T21" s="1">
        <v>0</v>
      </c>
      <c r="U21" s="1">
        <f t="shared" si="2"/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</row>
    <row r="22" spans="1:56" x14ac:dyDescent="0.2">
      <c r="A22" s="1" t="s">
        <v>99</v>
      </c>
      <c r="B22" s="1" t="s">
        <v>1062</v>
      </c>
      <c r="C22" s="1" t="s">
        <v>100</v>
      </c>
      <c r="D22" s="1" t="s">
        <v>101</v>
      </c>
      <c r="E22" s="1" t="s">
        <v>102</v>
      </c>
      <c r="F22" s="1" t="s">
        <v>103</v>
      </c>
      <c r="G22" s="1">
        <v>1</v>
      </c>
      <c r="H22" s="1">
        <v>1</v>
      </c>
      <c r="I22" s="1">
        <v>12</v>
      </c>
      <c r="J22" s="1">
        <f t="shared" si="0"/>
        <v>19.311599999999999</v>
      </c>
      <c r="K22" s="1">
        <v>0</v>
      </c>
      <c r="L22" s="1">
        <v>0</v>
      </c>
      <c r="M22" s="1">
        <v>1</v>
      </c>
      <c r="N22" s="1">
        <v>10</v>
      </c>
      <c r="O22" s="1">
        <f t="shared" si="1"/>
        <v>16.093</v>
      </c>
      <c r="P22" s="1">
        <v>1</v>
      </c>
      <c r="Q22" s="1">
        <v>2</v>
      </c>
      <c r="R22" s="1">
        <v>43</v>
      </c>
      <c r="S22" s="1" t="s">
        <v>1058</v>
      </c>
      <c r="T22" s="1" t="s">
        <v>1058</v>
      </c>
      <c r="U22" s="1" t="s">
        <v>1058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1</v>
      </c>
      <c r="AI22" s="1">
        <v>1</v>
      </c>
      <c r="AJ22" s="1">
        <v>0</v>
      </c>
      <c r="AK22" s="1">
        <v>0</v>
      </c>
      <c r="AL22" s="1">
        <v>1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1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f>1+1+1+3+3+1+1+3+3+5+3+6+4+5</f>
        <v>40</v>
      </c>
    </row>
    <row r="23" spans="1:56" x14ac:dyDescent="0.2">
      <c r="A23" s="1" t="s">
        <v>99</v>
      </c>
      <c r="B23" s="1" t="s">
        <v>1062</v>
      </c>
      <c r="C23" s="1" t="s">
        <v>100</v>
      </c>
      <c r="D23" s="1" t="s">
        <v>104</v>
      </c>
      <c r="E23" s="1" t="s">
        <v>105</v>
      </c>
      <c r="F23" s="1" t="s">
        <v>106</v>
      </c>
      <c r="G23" s="1">
        <v>0</v>
      </c>
      <c r="H23" s="1">
        <v>0</v>
      </c>
      <c r="I23" s="1">
        <v>0</v>
      </c>
      <c r="J23" s="1">
        <f t="shared" si="0"/>
        <v>0</v>
      </c>
      <c r="K23" s="1">
        <v>0</v>
      </c>
      <c r="L23" s="1">
        <v>0</v>
      </c>
      <c r="M23" s="1">
        <v>0</v>
      </c>
      <c r="N23" s="1">
        <v>0</v>
      </c>
      <c r="O23" s="1">
        <f t="shared" si="1"/>
        <v>0</v>
      </c>
      <c r="P23" s="1">
        <v>0</v>
      </c>
      <c r="Q23" s="1">
        <v>0</v>
      </c>
      <c r="R23" s="1">
        <v>0</v>
      </c>
      <c r="S23" s="1" t="s">
        <v>1058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</row>
    <row r="24" spans="1:56" x14ac:dyDescent="0.2">
      <c r="A24" s="1" t="s">
        <v>99</v>
      </c>
      <c r="B24" s="1" t="s">
        <v>1062</v>
      </c>
      <c r="C24" s="1" t="s">
        <v>100</v>
      </c>
      <c r="D24" s="1" t="s">
        <v>107</v>
      </c>
      <c r="E24" s="1" t="s">
        <v>108</v>
      </c>
      <c r="F24" s="1" t="s">
        <v>109</v>
      </c>
      <c r="G24" s="1">
        <v>0</v>
      </c>
      <c r="H24" s="1">
        <v>0</v>
      </c>
      <c r="I24" s="1">
        <v>0</v>
      </c>
      <c r="J24" s="1">
        <f t="shared" si="0"/>
        <v>0</v>
      </c>
      <c r="K24" s="1">
        <v>0</v>
      </c>
      <c r="L24" s="1">
        <v>0</v>
      </c>
      <c r="M24" s="1">
        <v>0</v>
      </c>
      <c r="N24" s="1">
        <v>0</v>
      </c>
      <c r="O24" s="1">
        <f t="shared" si="1"/>
        <v>0</v>
      </c>
      <c r="P24" s="1">
        <v>0</v>
      </c>
      <c r="Q24" s="1">
        <v>0</v>
      </c>
      <c r="R24" s="1">
        <v>1</v>
      </c>
      <c r="S24" s="1" t="s">
        <v>1058</v>
      </c>
      <c r="T24" s="1" t="s">
        <v>1058</v>
      </c>
      <c r="U24" s="1" t="s">
        <v>1058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1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2</v>
      </c>
    </row>
    <row r="25" spans="1:56" x14ac:dyDescent="0.2">
      <c r="A25" s="1" t="s">
        <v>99</v>
      </c>
      <c r="B25" s="1" t="s">
        <v>1062</v>
      </c>
      <c r="C25" s="1" t="s">
        <v>100</v>
      </c>
      <c r="D25" s="1" t="s">
        <v>110</v>
      </c>
      <c r="E25" s="1" t="s">
        <v>111</v>
      </c>
      <c r="F25" s="1" t="s">
        <v>112</v>
      </c>
      <c r="G25" s="1">
        <v>0</v>
      </c>
      <c r="H25" s="1">
        <v>0</v>
      </c>
      <c r="I25" s="1">
        <v>0</v>
      </c>
      <c r="J25" s="1">
        <f t="shared" si="0"/>
        <v>0</v>
      </c>
      <c r="K25" s="1">
        <v>0</v>
      </c>
      <c r="L25" s="1">
        <v>0</v>
      </c>
      <c r="M25" s="1">
        <v>0</v>
      </c>
      <c r="N25" s="1">
        <v>0</v>
      </c>
      <c r="O25" s="1">
        <f t="shared" si="1"/>
        <v>0</v>
      </c>
      <c r="P25" s="1">
        <v>0</v>
      </c>
      <c r="Q25" s="1">
        <v>0</v>
      </c>
      <c r="R25" s="1">
        <v>0</v>
      </c>
      <c r="S25" s="1" t="s">
        <v>1058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</row>
    <row r="26" spans="1:56" x14ac:dyDescent="0.2">
      <c r="A26" s="1" t="s">
        <v>99</v>
      </c>
      <c r="B26" s="1" t="s">
        <v>1062</v>
      </c>
      <c r="C26" s="1" t="s">
        <v>100</v>
      </c>
      <c r="D26" s="1" t="s">
        <v>113</v>
      </c>
      <c r="E26" s="1" t="s">
        <v>114</v>
      </c>
      <c r="F26" s="1" t="s">
        <v>115</v>
      </c>
      <c r="G26" s="1">
        <v>0</v>
      </c>
      <c r="H26" s="1">
        <v>0</v>
      </c>
      <c r="I26" s="1">
        <v>0</v>
      </c>
      <c r="J26" s="1">
        <f t="shared" si="0"/>
        <v>0</v>
      </c>
      <c r="K26" s="1">
        <v>0</v>
      </c>
      <c r="L26" s="1">
        <v>0</v>
      </c>
      <c r="M26" s="1">
        <v>0</v>
      </c>
      <c r="N26" s="1">
        <v>0</v>
      </c>
      <c r="O26" s="1">
        <f t="shared" si="1"/>
        <v>0</v>
      </c>
      <c r="P26" s="1">
        <v>0</v>
      </c>
      <c r="Q26" s="1">
        <v>0</v>
      </c>
      <c r="R26" s="1">
        <v>3</v>
      </c>
      <c r="S26" s="1" t="s">
        <v>1058</v>
      </c>
      <c r="T26" s="1" t="s">
        <v>1058</v>
      </c>
      <c r="U26" s="1" t="s">
        <v>1058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1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1</v>
      </c>
      <c r="BA26" s="1">
        <v>0</v>
      </c>
      <c r="BB26" s="1">
        <v>0</v>
      </c>
      <c r="BC26" s="1">
        <v>0</v>
      </c>
      <c r="BD26" s="1">
        <v>9</v>
      </c>
    </row>
    <row r="27" spans="1:56" x14ac:dyDescent="0.2">
      <c r="A27" s="1" t="s">
        <v>99</v>
      </c>
      <c r="B27" s="1" t="s">
        <v>1062</v>
      </c>
      <c r="C27" s="1" t="s">
        <v>100</v>
      </c>
      <c r="D27" s="1" t="s">
        <v>116</v>
      </c>
      <c r="E27" s="1" t="s">
        <v>117</v>
      </c>
      <c r="F27" s="1" t="s">
        <v>118</v>
      </c>
      <c r="G27" s="1">
        <v>0</v>
      </c>
      <c r="H27" s="1">
        <v>0</v>
      </c>
      <c r="I27" s="1">
        <v>0</v>
      </c>
      <c r="J27" s="1">
        <f t="shared" si="0"/>
        <v>0</v>
      </c>
      <c r="K27" s="1">
        <v>0</v>
      </c>
      <c r="L27" s="1">
        <v>0</v>
      </c>
      <c r="M27" s="1">
        <v>0</v>
      </c>
      <c r="N27" s="1">
        <v>0</v>
      </c>
      <c r="O27" s="1">
        <f t="shared" si="1"/>
        <v>0</v>
      </c>
      <c r="P27" s="1">
        <v>0</v>
      </c>
      <c r="Q27" s="1">
        <v>0</v>
      </c>
      <c r="R27" s="1">
        <v>7</v>
      </c>
      <c r="S27" s="1" t="s">
        <v>1058</v>
      </c>
      <c r="T27" s="1" t="s">
        <v>1058</v>
      </c>
      <c r="U27" s="1" t="s">
        <v>1058</v>
      </c>
      <c r="V27" s="1" t="s">
        <v>1058</v>
      </c>
      <c r="W27" s="1" t="s">
        <v>1058</v>
      </c>
      <c r="X27" s="1" t="s">
        <v>1058</v>
      </c>
      <c r="Y27" s="1" t="s">
        <v>1058</v>
      </c>
      <c r="Z27" s="1" t="s">
        <v>1058</v>
      </c>
      <c r="AA27" s="1" t="s">
        <v>1058</v>
      </c>
      <c r="AB27" s="1" t="s">
        <v>1058</v>
      </c>
      <c r="AC27" s="1" t="s">
        <v>1058</v>
      </c>
      <c r="AD27" s="1" t="s">
        <v>1058</v>
      </c>
      <c r="AE27" s="1" t="s">
        <v>1058</v>
      </c>
      <c r="AF27" s="1" t="s">
        <v>1058</v>
      </c>
      <c r="AG27" s="1" t="s">
        <v>1058</v>
      </c>
      <c r="AH27" s="1" t="s">
        <v>1058</v>
      </c>
      <c r="AI27" s="1" t="s">
        <v>1058</v>
      </c>
      <c r="AJ27" s="1" t="s">
        <v>1058</v>
      </c>
      <c r="AK27" s="1" t="s">
        <v>1058</v>
      </c>
      <c r="AL27" s="1" t="s">
        <v>1058</v>
      </c>
      <c r="AM27" s="1" t="s">
        <v>1058</v>
      </c>
      <c r="AN27" s="1" t="s">
        <v>1058</v>
      </c>
      <c r="AO27" s="1" t="s">
        <v>1058</v>
      </c>
      <c r="AP27" s="1" t="s">
        <v>1058</v>
      </c>
      <c r="AQ27" s="1" t="s">
        <v>1058</v>
      </c>
      <c r="AR27" s="1" t="s">
        <v>1058</v>
      </c>
      <c r="AS27" s="1" t="s">
        <v>1058</v>
      </c>
      <c r="AT27" s="1" t="s">
        <v>1058</v>
      </c>
      <c r="AU27" s="1" t="s">
        <v>1058</v>
      </c>
      <c r="AV27" s="1" t="s">
        <v>1058</v>
      </c>
      <c r="AW27" s="1" t="s">
        <v>1058</v>
      </c>
      <c r="AX27" s="1" t="s">
        <v>1058</v>
      </c>
      <c r="AY27" s="1" t="s">
        <v>1058</v>
      </c>
      <c r="AZ27" s="1" t="s">
        <v>1058</v>
      </c>
      <c r="BA27" s="1" t="s">
        <v>1058</v>
      </c>
      <c r="BB27" s="1" t="s">
        <v>1058</v>
      </c>
      <c r="BC27" s="1" t="s">
        <v>1058</v>
      </c>
      <c r="BD27" s="1">
        <v>56</v>
      </c>
    </row>
    <row r="28" spans="1:56" x14ac:dyDescent="0.2">
      <c r="A28" s="1" t="s">
        <v>99</v>
      </c>
      <c r="B28" s="1" t="s">
        <v>1062</v>
      </c>
      <c r="C28" s="1" t="s">
        <v>100</v>
      </c>
      <c r="D28" s="1" t="s">
        <v>119</v>
      </c>
      <c r="E28" s="1" t="s">
        <v>120</v>
      </c>
      <c r="F28" s="1" t="s">
        <v>121</v>
      </c>
      <c r="G28" s="1">
        <v>1</v>
      </c>
      <c r="H28" s="1">
        <v>0</v>
      </c>
      <c r="I28" s="1">
        <v>0</v>
      </c>
      <c r="J28" s="1">
        <f t="shared" si="0"/>
        <v>0</v>
      </c>
      <c r="K28" s="1">
        <v>0</v>
      </c>
      <c r="L28" s="1">
        <v>0</v>
      </c>
      <c r="M28" s="1">
        <v>0</v>
      </c>
      <c r="N28" s="1">
        <v>0</v>
      </c>
      <c r="O28" s="1">
        <f t="shared" si="1"/>
        <v>0</v>
      </c>
      <c r="P28" s="1">
        <v>0</v>
      </c>
      <c r="Q28" s="1">
        <v>0</v>
      </c>
      <c r="R28" s="1">
        <v>5</v>
      </c>
      <c r="S28" s="1" t="s">
        <v>1058</v>
      </c>
      <c r="T28" s="1" t="s">
        <v>1058</v>
      </c>
      <c r="U28" s="1" t="s">
        <v>1058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1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56</v>
      </c>
    </row>
    <row r="29" spans="1:56" x14ac:dyDescent="0.2">
      <c r="A29" s="1" t="s">
        <v>122</v>
      </c>
      <c r="B29" s="1" t="s">
        <v>1063</v>
      </c>
      <c r="C29" s="1" t="s">
        <v>123</v>
      </c>
      <c r="D29" s="1" t="s">
        <v>124</v>
      </c>
      <c r="E29" s="1" t="s">
        <v>125</v>
      </c>
      <c r="F29" s="1" t="s">
        <v>126</v>
      </c>
      <c r="G29" s="1">
        <v>2</v>
      </c>
      <c r="H29" s="1">
        <v>0</v>
      </c>
      <c r="I29" s="1">
        <v>0</v>
      </c>
      <c r="J29" s="1">
        <f t="shared" si="0"/>
        <v>0</v>
      </c>
      <c r="K29" s="1">
        <v>0</v>
      </c>
      <c r="L29" s="1">
        <v>0</v>
      </c>
      <c r="M29" s="1">
        <v>0</v>
      </c>
      <c r="N29" s="1">
        <v>0</v>
      </c>
      <c r="O29" s="1">
        <f t="shared" si="1"/>
        <v>0</v>
      </c>
      <c r="P29" s="1">
        <v>0</v>
      </c>
      <c r="Q29" s="1">
        <v>0</v>
      </c>
      <c r="R29" s="1">
        <v>22</v>
      </c>
      <c r="S29" s="1" t="s">
        <v>1058</v>
      </c>
      <c r="T29" s="1" t="s">
        <v>1058</v>
      </c>
      <c r="U29" s="1" t="s">
        <v>1058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1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1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f>10+10+14+3+12+9+6+30+8+10+2+2+2+8+5+6+4+4+11+5+40+15</f>
        <v>216</v>
      </c>
    </row>
    <row r="30" spans="1:56" x14ac:dyDescent="0.2">
      <c r="A30" s="1" t="s">
        <v>122</v>
      </c>
      <c r="B30" s="1" t="s">
        <v>1063</v>
      </c>
      <c r="C30" s="1" t="s">
        <v>123</v>
      </c>
      <c r="D30" s="1" t="s">
        <v>127</v>
      </c>
      <c r="E30" s="1" t="s">
        <v>128</v>
      </c>
      <c r="F30" s="1" t="s">
        <v>129</v>
      </c>
      <c r="G30" s="1">
        <v>2</v>
      </c>
      <c r="H30" s="1">
        <v>1</v>
      </c>
      <c r="I30" s="1">
        <v>24</v>
      </c>
      <c r="J30" s="1">
        <f t="shared" si="0"/>
        <v>38.623199999999997</v>
      </c>
      <c r="K30" s="1">
        <v>1</v>
      </c>
      <c r="L30" s="1">
        <v>0</v>
      </c>
      <c r="M30" s="1">
        <v>0</v>
      </c>
      <c r="N30" s="1">
        <v>0</v>
      </c>
      <c r="O30" s="1">
        <f t="shared" si="1"/>
        <v>0</v>
      </c>
      <c r="P30" s="1">
        <v>0</v>
      </c>
      <c r="Q30" s="1">
        <v>0</v>
      </c>
      <c r="R30" s="1">
        <v>3</v>
      </c>
      <c r="S30" s="1" t="s">
        <v>1058</v>
      </c>
      <c r="T30" s="1" t="s">
        <v>1058</v>
      </c>
      <c r="U30" s="1" t="s">
        <v>1058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1</v>
      </c>
      <c r="AC30" s="1">
        <v>0</v>
      </c>
      <c r="AD30" s="1">
        <v>0</v>
      </c>
      <c r="AE30" s="1">
        <v>0</v>
      </c>
      <c r="AF30" s="1">
        <v>1</v>
      </c>
      <c r="AG30" s="1">
        <v>1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60</v>
      </c>
    </row>
    <row r="31" spans="1:56" x14ac:dyDescent="0.2">
      <c r="A31" s="1" t="s">
        <v>122</v>
      </c>
      <c r="B31" s="1" t="s">
        <v>1063</v>
      </c>
      <c r="C31" s="1" t="s">
        <v>123</v>
      </c>
      <c r="D31" s="1" t="s">
        <v>130</v>
      </c>
      <c r="E31" s="1" t="s">
        <v>131</v>
      </c>
      <c r="F31" s="1" t="s">
        <v>132</v>
      </c>
      <c r="G31" s="1">
        <v>3</v>
      </c>
      <c r="H31" s="1">
        <v>0</v>
      </c>
      <c r="I31" s="1">
        <v>0</v>
      </c>
      <c r="J31" s="1">
        <f t="shared" si="0"/>
        <v>0</v>
      </c>
      <c r="K31" s="1">
        <v>0</v>
      </c>
      <c r="L31" s="1">
        <v>0</v>
      </c>
      <c r="M31" s="1">
        <v>0</v>
      </c>
      <c r="N31" s="1">
        <v>0</v>
      </c>
      <c r="O31" s="1">
        <f t="shared" si="1"/>
        <v>0</v>
      </c>
      <c r="P31" s="1">
        <v>0</v>
      </c>
      <c r="Q31" s="1">
        <v>0</v>
      </c>
      <c r="R31" s="1">
        <v>5</v>
      </c>
      <c r="S31" s="1" t="s">
        <v>1058</v>
      </c>
      <c r="T31" s="1" t="s">
        <v>1058</v>
      </c>
      <c r="U31" s="1" t="s">
        <v>1058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1</v>
      </c>
      <c r="AU31" s="1">
        <v>1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61</v>
      </c>
    </row>
    <row r="32" spans="1:56" x14ac:dyDescent="0.2">
      <c r="A32" s="1" t="s">
        <v>122</v>
      </c>
      <c r="B32" s="1" t="s">
        <v>1063</v>
      </c>
      <c r="C32" s="1" t="s">
        <v>123</v>
      </c>
      <c r="D32" s="1" t="s">
        <v>133</v>
      </c>
      <c r="E32" s="1" t="s">
        <v>134</v>
      </c>
      <c r="F32" s="1" t="s">
        <v>135</v>
      </c>
      <c r="G32" s="1">
        <v>0</v>
      </c>
      <c r="H32" s="1">
        <v>0</v>
      </c>
      <c r="I32" s="1">
        <v>0</v>
      </c>
      <c r="J32" s="1">
        <f t="shared" si="0"/>
        <v>0</v>
      </c>
      <c r="K32" s="1">
        <v>0</v>
      </c>
      <c r="L32" s="1">
        <v>0</v>
      </c>
      <c r="M32" s="1">
        <v>0</v>
      </c>
      <c r="N32" s="1">
        <v>0</v>
      </c>
      <c r="O32" s="1">
        <f t="shared" si="1"/>
        <v>0</v>
      </c>
      <c r="P32" s="1">
        <v>0</v>
      </c>
      <c r="Q32" s="1">
        <v>0</v>
      </c>
      <c r="R32" s="1">
        <v>2</v>
      </c>
      <c r="S32" s="1" t="s">
        <v>1058</v>
      </c>
      <c r="T32" s="1" t="s">
        <v>1058</v>
      </c>
      <c r="U32" s="1" t="s">
        <v>1058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1</v>
      </c>
      <c r="AG32" s="1">
        <v>1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1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37</v>
      </c>
    </row>
    <row r="33" spans="1:56" x14ac:dyDescent="0.2">
      <c r="A33" s="1" t="s">
        <v>122</v>
      </c>
      <c r="B33" s="1" t="s">
        <v>1063</v>
      </c>
      <c r="C33" s="1" t="s">
        <v>123</v>
      </c>
      <c r="D33" s="1" t="s">
        <v>136</v>
      </c>
      <c r="E33" s="1" t="s">
        <v>137</v>
      </c>
      <c r="F33" s="1" t="s">
        <v>138</v>
      </c>
      <c r="G33" s="1">
        <v>0</v>
      </c>
      <c r="H33" s="1">
        <v>0</v>
      </c>
      <c r="I33" s="1">
        <v>0</v>
      </c>
      <c r="J33" s="1">
        <f t="shared" si="0"/>
        <v>0</v>
      </c>
      <c r="K33" s="1">
        <v>0</v>
      </c>
      <c r="L33" s="1">
        <v>0</v>
      </c>
      <c r="M33" s="1">
        <v>0</v>
      </c>
      <c r="N33" s="1">
        <v>0</v>
      </c>
      <c r="O33" s="1">
        <f t="shared" si="1"/>
        <v>0</v>
      </c>
      <c r="P33" s="1">
        <v>0</v>
      </c>
      <c r="Q33" s="1">
        <v>0</v>
      </c>
      <c r="R33" s="1">
        <v>56</v>
      </c>
      <c r="S33" s="1" t="s">
        <v>1058</v>
      </c>
      <c r="T33" s="1" t="s">
        <v>1058</v>
      </c>
      <c r="U33" s="1" t="s">
        <v>1058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1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459</v>
      </c>
    </row>
    <row r="34" spans="1:56" x14ac:dyDescent="0.2">
      <c r="A34" s="1" t="s">
        <v>122</v>
      </c>
      <c r="B34" s="1" t="s">
        <v>1063</v>
      </c>
      <c r="C34" s="1" t="s">
        <v>123</v>
      </c>
      <c r="D34" s="1" t="s">
        <v>139</v>
      </c>
      <c r="E34" s="1" t="s">
        <v>140</v>
      </c>
      <c r="F34" s="1" t="s">
        <v>141</v>
      </c>
      <c r="G34" s="1">
        <v>0</v>
      </c>
      <c r="H34" s="1">
        <v>3</v>
      </c>
      <c r="I34" s="1">
        <f>42+7+50</f>
        <v>99</v>
      </c>
      <c r="J34" s="1">
        <f t="shared" si="0"/>
        <v>159.32069999999999</v>
      </c>
      <c r="K34" s="1">
        <v>3</v>
      </c>
      <c r="L34" s="1">
        <v>0</v>
      </c>
      <c r="M34" s="1">
        <v>0</v>
      </c>
      <c r="N34" s="1">
        <v>0</v>
      </c>
      <c r="O34" s="1">
        <f t="shared" si="1"/>
        <v>0</v>
      </c>
      <c r="P34" s="1">
        <v>0</v>
      </c>
      <c r="Q34" s="1">
        <v>0</v>
      </c>
      <c r="R34" s="1">
        <v>6</v>
      </c>
      <c r="S34" s="1" t="s">
        <v>1058</v>
      </c>
      <c r="T34" s="1" t="s">
        <v>1058</v>
      </c>
      <c r="U34" s="1" t="s">
        <v>1058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1</v>
      </c>
      <c r="AG34" s="1">
        <v>1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1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17</v>
      </c>
    </row>
    <row r="35" spans="1:56" x14ac:dyDescent="0.2">
      <c r="A35" s="1" t="s">
        <v>122</v>
      </c>
      <c r="B35" s="1" t="s">
        <v>1063</v>
      </c>
      <c r="C35" s="1" t="s">
        <v>123</v>
      </c>
      <c r="D35" s="1" t="s">
        <v>142</v>
      </c>
      <c r="E35" s="1" t="s">
        <v>143</v>
      </c>
      <c r="F35" s="1" t="s">
        <v>144</v>
      </c>
      <c r="G35" s="1">
        <v>0</v>
      </c>
      <c r="H35" s="1">
        <v>2</v>
      </c>
      <c r="I35" s="1">
        <f>12+75</f>
        <v>87</v>
      </c>
      <c r="J35" s="1">
        <f t="shared" si="0"/>
        <v>140.00909999999999</v>
      </c>
      <c r="K35" s="1">
        <v>3</v>
      </c>
      <c r="L35" s="1">
        <v>0</v>
      </c>
      <c r="M35" s="1">
        <v>0</v>
      </c>
      <c r="N35" s="1">
        <v>0</v>
      </c>
      <c r="O35" s="1">
        <f t="shared" si="1"/>
        <v>0</v>
      </c>
      <c r="P35" s="1">
        <v>0</v>
      </c>
      <c r="Q35" s="1">
        <v>0</v>
      </c>
      <c r="R35" s="1">
        <v>7</v>
      </c>
      <c r="S35" s="1" t="s">
        <v>1058</v>
      </c>
      <c r="T35" s="1" t="s">
        <v>1058</v>
      </c>
      <c r="U35" s="1" t="s">
        <v>1058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1</v>
      </c>
      <c r="AC35" s="1">
        <v>0</v>
      </c>
      <c r="AD35" s="1">
        <v>0</v>
      </c>
      <c r="AE35" s="1">
        <v>0</v>
      </c>
      <c r="AF35" s="1">
        <v>1</v>
      </c>
      <c r="AG35" s="1">
        <v>1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23</v>
      </c>
    </row>
    <row r="36" spans="1:56" x14ac:dyDescent="0.2">
      <c r="A36" s="1" t="s">
        <v>145</v>
      </c>
      <c r="B36" s="1" t="s">
        <v>1064</v>
      </c>
      <c r="C36" s="1" t="s">
        <v>146</v>
      </c>
      <c r="D36" s="1" t="s">
        <v>147</v>
      </c>
      <c r="E36" s="1" t="s">
        <v>148</v>
      </c>
      <c r="F36" s="1" t="s">
        <v>149</v>
      </c>
      <c r="G36" s="1">
        <v>0</v>
      </c>
      <c r="H36" s="1">
        <v>0</v>
      </c>
      <c r="I36" s="1">
        <v>0</v>
      </c>
      <c r="J36" s="1">
        <f t="shared" si="0"/>
        <v>0</v>
      </c>
      <c r="K36" s="1">
        <v>0</v>
      </c>
      <c r="L36" s="1">
        <v>0</v>
      </c>
      <c r="M36" s="1">
        <v>0</v>
      </c>
      <c r="N36" s="1">
        <v>0</v>
      </c>
      <c r="O36" s="1">
        <f t="shared" si="1"/>
        <v>0</v>
      </c>
      <c r="P36" s="1">
        <v>0</v>
      </c>
      <c r="Q36" s="1">
        <v>0</v>
      </c>
      <c r="R36" s="1">
        <v>14</v>
      </c>
      <c r="S36" s="1" t="s">
        <v>1058</v>
      </c>
      <c r="T36" s="1" t="s">
        <v>1058</v>
      </c>
      <c r="U36" s="1" t="s">
        <v>1058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1</v>
      </c>
      <c r="AU36" s="1">
        <v>1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104</v>
      </c>
    </row>
    <row r="37" spans="1:56" x14ac:dyDescent="0.2">
      <c r="A37" s="1" t="s">
        <v>145</v>
      </c>
      <c r="B37" s="1" t="s">
        <v>1064</v>
      </c>
      <c r="C37" s="1" t="s">
        <v>146</v>
      </c>
      <c r="D37" s="1" t="s">
        <v>150</v>
      </c>
      <c r="E37" s="1" t="s">
        <v>151</v>
      </c>
      <c r="F37" s="1" t="s">
        <v>152</v>
      </c>
      <c r="G37" s="1">
        <v>4</v>
      </c>
      <c r="H37" s="1">
        <v>0</v>
      </c>
      <c r="I37" s="1">
        <v>0</v>
      </c>
      <c r="J37" s="1">
        <f t="shared" si="0"/>
        <v>0</v>
      </c>
      <c r="K37" s="1">
        <v>0</v>
      </c>
      <c r="L37" s="1">
        <v>0</v>
      </c>
      <c r="M37" s="1">
        <v>0</v>
      </c>
      <c r="N37" s="1">
        <v>0</v>
      </c>
      <c r="O37" s="1">
        <f t="shared" si="1"/>
        <v>0</v>
      </c>
      <c r="P37" s="1">
        <v>0</v>
      </c>
      <c r="Q37" s="1">
        <v>0</v>
      </c>
      <c r="R37" s="1">
        <v>8</v>
      </c>
      <c r="S37" s="1" t="s">
        <v>1058</v>
      </c>
      <c r="T37" s="1" t="s">
        <v>1058</v>
      </c>
      <c r="U37" s="1" t="s">
        <v>1058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1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1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1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52</v>
      </c>
    </row>
    <row r="38" spans="1:56" x14ac:dyDescent="0.2">
      <c r="A38" s="1" t="s">
        <v>145</v>
      </c>
      <c r="B38" s="1" t="s">
        <v>1064</v>
      </c>
      <c r="C38" s="1" t="s">
        <v>146</v>
      </c>
      <c r="D38" s="1" t="s">
        <v>153</v>
      </c>
      <c r="E38" s="1" t="s">
        <v>154</v>
      </c>
      <c r="F38" s="1" t="s">
        <v>155</v>
      </c>
      <c r="G38" s="1">
        <v>0</v>
      </c>
      <c r="H38" s="1">
        <v>0</v>
      </c>
      <c r="I38" s="1">
        <v>0</v>
      </c>
      <c r="J38" s="1">
        <f t="shared" si="0"/>
        <v>0</v>
      </c>
      <c r="K38" s="1">
        <v>0</v>
      </c>
      <c r="L38" s="1">
        <v>0</v>
      </c>
      <c r="M38" s="1">
        <v>0</v>
      </c>
      <c r="N38" s="1">
        <v>0</v>
      </c>
      <c r="O38" s="1">
        <f t="shared" si="1"/>
        <v>0</v>
      </c>
      <c r="P38" s="1">
        <v>0</v>
      </c>
      <c r="Q38" s="1">
        <v>0</v>
      </c>
      <c r="R38" s="1">
        <v>5</v>
      </c>
      <c r="S38" s="1" t="s">
        <v>1058</v>
      </c>
      <c r="T38" s="1" t="s">
        <v>1058</v>
      </c>
      <c r="U38" s="1" t="s">
        <v>1058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1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1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10</v>
      </c>
    </row>
    <row r="39" spans="1:56" x14ac:dyDescent="0.2">
      <c r="A39" s="1" t="s">
        <v>145</v>
      </c>
      <c r="B39" s="1" t="s">
        <v>1064</v>
      </c>
      <c r="C39" s="1" t="s">
        <v>146</v>
      </c>
      <c r="D39" s="1" t="s">
        <v>156</v>
      </c>
      <c r="E39" s="1" t="s">
        <v>157</v>
      </c>
      <c r="F39" s="1" t="s">
        <v>158</v>
      </c>
      <c r="G39" s="1">
        <v>0</v>
      </c>
      <c r="H39" s="1">
        <v>0</v>
      </c>
      <c r="I39" s="1">
        <v>0</v>
      </c>
      <c r="J39" s="1">
        <f t="shared" si="0"/>
        <v>0</v>
      </c>
      <c r="K39" s="1">
        <v>0</v>
      </c>
      <c r="L39" s="1">
        <v>0</v>
      </c>
      <c r="M39" s="1">
        <v>0</v>
      </c>
      <c r="N39" s="1">
        <v>0</v>
      </c>
      <c r="O39" s="1">
        <f t="shared" si="1"/>
        <v>0</v>
      </c>
      <c r="P39" s="1">
        <v>0</v>
      </c>
      <c r="Q39" s="1">
        <v>0</v>
      </c>
      <c r="R39" s="1">
        <v>5</v>
      </c>
      <c r="S39" s="1" t="s">
        <v>1058</v>
      </c>
      <c r="T39" s="1" t="s">
        <v>1058</v>
      </c>
      <c r="U39" s="1" t="s">
        <v>1058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1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1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11</v>
      </c>
    </row>
    <row r="40" spans="1:56" x14ac:dyDescent="0.2">
      <c r="A40" s="1" t="s">
        <v>145</v>
      </c>
      <c r="B40" s="1" t="s">
        <v>1064</v>
      </c>
      <c r="C40" s="1" t="s">
        <v>146</v>
      </c>
      <c r="D40" s="1" t="s">
        <v>159</v>
      </c>
      <c r="E40" s="1" t="s">
        <v>160</v>
      </c>
      <c r="F40" s="1" t="s">
        <v>161</v>
      </c>
      <c r="G40" s="1">
        <v>3</v>
      </c>
      <c r="H40" s="1">
        <v>0</v>
      </c>
      <c r="I40" s="1">
        <v>0</v>
      </c>
      <c r="J40" s="1">
        <f t="shared" si="0"/>
        <v>0</v>
      </c>
      <c r="K40" s="1">
        <v>0</v>
      </c>
      <c r="L40" s="1">
        <v>0</v>
      </c>
      <c r="M40" s="1">
        <v>0</v>
      </c>
      <c r="N40" s="1">
        <v>0</v>
      </c>
      <c r="O40" s="1">
        <f t="shared" si="1"/>
        <v>0</v>
      </c>
      <c r="P40" s="1">
        <v>0</v>
      </c>
      <c r="Q40" s="1">
        <v>0</v>
      </c>
      <c r="R40" s="1">
        <v>5</v>
      </c>
      <c r="S40" s="1" t="s">
        <v>1058</v>
      </c>
      <c r="T40" s="1" t="s">
        <v>1058</v>
      </c>
      <c r="U40" s="1" t="s">
        <v>1058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1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5</v>
      </c>
    </row>
    <row r="41" spans="1:56" x14ac:dyDescent="0.2">
      <c r="A41" s="1" t="s">
        <v>145</v>
      </c>
      <c r="B41" s="1" t="s">
        <v>1064</v>
      </c>
      <c r="C41" s="1" t="s">
        <v>146</v>
      </c>
      <c r="D41" s="1" t="s">
        <v>162</v>
      </c>
      <c r="E41" s="1" t="s">
        <v>163</v>
      </c>
      <c r="F41" s="1" t="s">
        <v>164</v>
      </c>
      <c r="G41" s="1">
        <v>0</v>
      </c>
      <c r="H41" s="1">
        <v>0</v>
      </c>
      <c r="I41" s="1">
        <v>0</v>
      </c>
      <c r="J41" s="1">
        <f t="shared" si="0"/>
        <v>0</v>
      </c>
      <c r="K41" s="1">
        <v>0</v>
      </c>
      <c r="L41" s="1">
        <v>0</v>
      </c>
      <c r="M41" s="1">
        <v>0</v>
      </c>
      <c r="N41" s="1">
        <v>0</v>
      </c>
      <c r="O41" s="1">
        <f t="shared" si="1"/>
        <v>0</v>
      </c>
      <c r="P41" s="1">
        <v>0</v>
      </c>
      <c r="Q41" s="1">
        <v>0</v>
      </c>
      <c r="R41" s="1">
        <v>9</v>
      </c>
      <c r="S41" s="1" t="s">
        <v>1058</v>
      </c>
      <c r="T41" s="1" t="s">
        <v>1058</v>
      </c>
      <c r="U41" s="1" t="s">
        <v>1058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1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38</v>
      </c>
    </row>
    <row r="42" spans="1:56" x14ac:dyDescent="0.2">
      <c r="A42" s="1" t="s">
        <v>145</v>
      </c>
      <c r="B42" s="1" t="s">
        <v>1064</v>
      </c>
      <c r="C42" s="1" t="s">
        <v>146</v>
      </c>
      <c r="D42" s="1" t="s">
        <v>165</v>
      </c>
      <c r="E42" s="1" t="s">
        <v>166</v>
      </c>
      <c r="F42" s="1" t="s">
        <v>167</v>
      </c>
      <c r="G42" s="1">
        <v>0</v>
      </c>
      <c r="H42" s="1">
        <v>0</v>
      </c>
      <c r="I42" s="1">
        <v>0</v>
      </c>
      <c r="J42" s="1">
        <f t="shared" si="0"/>
        <v>0</v>
      </c>
      <c r="K42" s="1">
        <v>0</v>
      </c>
      <c r="L42" s="1">
        <v>0</v>
      </c>
      <c r="M42" s="1">
        <v>0</v>
      </c>
      <c r="N42" s="1">
        <v>0</v>
      </c>
      <c r="O42" s="1">
        <f t="shared" si="1"/>
        <v>0</v>
      </c>
      <c r="P42" s="1">
        <v>0</v>
      </c>
      <c r="Q42" s="1">
        <v>0</v>
      </c>
      <c r="R42" s="1">
        <v>6</v>
      </c>
      <c r="S42" s="1" t="s">
        <v>1058</v>
      </c>
      <c r="T42" s="1" t="s">
        <v>1058</v>
      </c>
      <c r="U42" s="1" t="s">
        <v>1058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1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24</v>
      </c>
    </row>
    <row r="43" spans="1:56" x14ac:dyDescent="0.2">
      <c r="A43" s="1" t="s">
        <v>145</v>
      </c>
      <c r="B43" s="1" t="s">
        <v>1064</v>
      </c>
      <c r="C43" s="1" t="s">
        <v>146</v>
      </c>
      <c r="D43" s="1" t="s">
        <v>168</v>
      </c>
      <c r="E43" s="1" t="s">
        <v>169</v>
      </c>
      <c r="F43" s="1" t="s">
        <v>170</v>
      </c>
      <c r="G43" s="1">
        <v>0</v>
      </c>
      <c r="H43" s="1">
        <v>0</v>
      </c>
      <c r="I43" s="1">
        <v>0</v>
      </c>
      <c r="J43" s="1">
        <f t="shared" si="0"/>
        <v>0</v>
      </c>
      <c r="K43" s="1">
        <v>0</v>
      </c>
      <c r="L43" s="1">
        <v>0</v>
      </c>
      <c r="M43" s="1">
        <v>0</v>
      </c>
      <c r="N43" s="1">
        <v>0</v>
      </c>
      <c r="O43" s="1">
        <f t="shared" si="1"/>
        <v>0</v>
      </c>
      <c r="P43" s="1">
        <v>0</v>
      </c>
      <c r="Q43" s="1">
        <v>0</v>
      </c>
      <c r="R43" s="1">
        <v>5</v>
      </c>
      <c r="S43" s="1" t="s">
        <v>1058</v>
      </c>
      <c r="T43" s="1" t="s">
        <v>1058</v>
      </c>
      <c r="U43" s="1" t="s">
        <v>1058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1</v>
      </c>
      <c r="AC43" s="1">
        <v>0</v>
      </c>
      <c r="AD43" s="1">
        <v>0</v>
      </c>
      <c r="AE43" s="1">
        <v>1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1</v>
      </c>
      <c r="AU43" s="1">
        <v>1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11</v>
      </c>
    </row>
    <row r="44" spans="1:56" x14ac:dyDescent="0.2">
      <c r="A44" s="1" t="s">
        <v>145</v>
      </c>
      <c r="B44" s="1" t="s">
        <v>1064</v>
      </c>
      <c r="C44" s="1" t="s">
        <v>146</v>
      </c>
      <c r="D44" s="1" t="s">
        <v>171</v>
      </c>
      <c r="E44" s="1" t="s">
        <v>172</v>
      </c>
      <c r="F44" s="1" t="s">
        <v>173</v>
      </c>
      <c r="G44" s="1">
        <v>0</v>
      </c>
      <c r="H44" s="1">
        <v>2</v>
      </c>
      <c r="I44" s="1">
        <f>22+10+30+20+62</f>
        <v>144</v>
      </c>
      <c r="J44" s="1">
        <f t="shared" si="0"/>
        <v>231.73919999999998</v>
      </c>
      <c r="K44" s="1">
        <v>0</v>
      </c>
      <c r="L44" s="1">
        <v>5</v>
      </c>
      <c r="M44" s="1">
        <v>0</v>
      </c>
      <c r="N44" s="1">
        <v>0</v>
      </c>
      <c r="O44" s="1">
        <f t="shared" si="1"/>
        <v>0</v>
      </c>
      <c r="P44" s="1">
        <v>0</v>
      </c>
      <c r="Q44" s="1">
        <v>0</v>
      </c>
      <c r="R44" s="1">
        <v>0</v>
      </c>
      <c r="S44" s="1" t="s">
        <v>1058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</row>
    <row r="45" spans="1:56" x14ac:dyDescent="0.2">
      <c r="A45" s="1" t="s">
        <v>174</v>
      </c>
      <c r="B45" s="1" t="s">
        <v>177</v>
      </c>
      <c r="C45" s="1" t="s">
        <v>175</v>
      </c>
      <c r="D45" s="1" t="s">
        <v>176</v>
      </c>
      <c r="E45" s="1" t="s">
        <v>177</v>
      </c>
      <c r="F45" s="1" t="s">
        <v>178</v>
      </c>
      <c r="G45" s="1">
        <v>1</v>
      </c>
      <c r="H45" s="1">
        <v>6</v>
      </c>
      <c r="I45" s="1">
        <f>7+9+8+8+4+4</f>
        <v>40</v>
      </c>
      <c r="J45" s="1">
        <f t="shared" si="0"/>
        <v>64.372</v>
      </c>
      <c r="K45" s="1">
        <v>6</v>
      </c>
      <c r="L45" s="1">
        <v>0</v>
      </c>
      <c r="M45" s="1">
        <v>3</v>
      </c>
      <c r="N45" s="1">
        <f>24.125+20.625+2.416</f>
        <v>47.165999999999997</v>
      </c>
      <c r="O45" s="1">
        <f t="shared" si="1"/>
        <v>75.904243799999989</v>
      </c>
      <c r="P45" s="1">
        <v>0</v>
      </c>
      <c r="Q45" s="1">
        <v>3</v>
      </c>
      <c r="R45" s="1">
        <v>23</v>
      </c>
      <c r="S45" s="1" t="s">
        <v>1058</v>
      </c>
      <c r="T45" s="1" t="s">
        <v>1058</v>
      </c>
      <c r="U45" s="1" t="s">
        <v>1058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1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1</v>
      </c>
      <c r="BB45" s="1">
        <v>0</v>
      </c>
      <c r="BC45" s="1">
        <v>0</v>
      </c>
      <c r="BD45" s="1">
        <f>2+1+1+33+38+24+22+5+10+6+7+2+7+5+7+7+6+2+4+3+4+6+6</f>
        <v>208</v>
      </c>
    </row>
    <row r="46" spans="1:56" x14ac:dyDescent="0.2">
      <c r="A46" s="1" t="s">
        <v>174</v>
      </c>
      <c r="B46" s="1" t="s">
        <v>177</v>
      </c>
      <c r="C46" s="1" t="s">
        <v>175</v>
      </c>
      <c r="D46" s="1" t="s">
        <v>179</v>
      </c>
      <c r="E46" s="1" t="s">
        <v>180</v>
      </c>
      <c r="F46" s="1" t="s">
        <v>181</v>
      </c>
      <c r="G46" s="1">
        <v>0</v>
      </c>
      <c r="H46" s="1">
        <v>5</v>
      </c>
      <c r="I46" s="1">
        <f>2+4+19+14+14</f>
        <v>53</v>
      </c>
      <c r="J46" s="1">
        <f t="shared" si="0"/>
        <v>85.292900000000003</v>
      </c>
      <c r="K46" s="1">
        <v>3</v>
      </c>
      <c r="L46" s="1">
        <v>2</v>
      </c>
      <c r="M46" s="1">
        <v>2</v>
      </c>
      <c r="N46" s="1">
        <f>7.25+20.25+27.5</f>
        <v>55</v>
      </c>
      <c r="O46" s="1">
        <f t="shared" si="1"/>
        <v>88.511499999999998</v>
      </c>
      <c r="P46" s="1">
        <v>2</v>
      </c>
      <c r="Q46" s="1">
        <v>3</v>
      </c>
      <c r="R46" s="1">
        <v>5</v>
      </c>
      <c r="S46" s="1" t="s">
        <v>1058</v>
      </c>
      <c r="T46" s="1" t="s">
        <v>1058</v>
      </c>
      <c r="U46" s="1" t="s">
        <v>1058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1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1</v>
      </c>
      <c r="BB46" s="1">
        <v>0</v>
      </c>
      <c r="BC46" s="1">
        <v>0</v>
      </c>
      <c r="BD46" s="1">
        <v>49</v>
      </c>
    </row>
    <row r="47" spans="1:56" x14ac:dyDescent="0.2">
      <c r="A47" s="1" t="s">
        <v>174</v>
      </c>
      <c r="B47" s="1" t="s">
        <v>177</v>
      </c>
      <c r="C47" s="1" t="s">
        <v>175</v>
      </c>
      <c r="D47" s="1" t="s">
        <v>182</v>
      </c>
      <c r="E47" s="1" t="s">
        <v>183</v>
      </c>
      <c r="F47" s="1" t="s">
        <v>184</v>
      </c>
      <c r="G47" s="1">
        <v>0</v>
      </c>
      <c r="H47" s="1">
        <v>2</v>
      </c>
      <c r="I47" s="1">
        <f>20.5+11</f>
        <v>31.5</v>
      </c>
      <c r="J47" s="1">
        <f t="shared" si="0"/>
        <v>50.692949999999996</v>
      </c>
      <c r="K47" s="1">
        <v>0</v>
      </c>
      <c r="L47" s="1">
        <v>3</v>
      </c>
      <c r="M47" s="1">
        <v>1</v>
      </c>
      <c r="N47" s="1">
        <v>6.75</v>
      </c>
      <c r="O47" s="1">
        <f t="shared" si="1"/>
        <v>10.862774999999999</v>
      </c>
      <c r="P47" s="1">
        <v>0</v>
      </c>
      <c r="Q47" s="1">
        <v>1</v>
      </c>
      <c r="R47" s="1">
        <v>3</v>
      </c>
      <c r="S47" s="1" t="s">
        <v>1058</v>
      </c>
      <c r="T47" s="1" t="s">
        <v>1058</v>
      </c>
      <c r="U47" s="1" t="s">
        <v>1058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1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43</v>
      </c>
    </row>
    <row r="48" spans="1:56" x14ac:dyDescent="0.2">
      <c r="A48" s="1" t="s">
        <v>174</v>
      </c>
      <c r="B48" s="1" t="s">
        <v>177</v>
      </c>
      <c r="C48" s="1" t="s">
        <v>175</v>
      </c>
      <c r="D48" s="1" t="s">
        <v>185</v>
      </c>
      <c r="E48" s="1" t="s">
        <v>186</v>
      </c>
      <c r="F48" s="1" t="s">
        <v>187</v>
      </c>
      <c r="G48" s="1">
        <v>1</v>
      </c>
      <c r="H48" s="1">
        <v>1</v>
      </c>
      <c r="I48" s="1">
        <v>50</v>
      </c>
      <c r="J48" s="1">
        <f t="shared" si="0"/>
        <v>80.465000000000003</v>
      </c>
      <c r="K48" s="1">
        <v>1</v>
      </c>
      <c r="L48" s="1">
        <v>0</v>
      </c>
      <c r="M48" s="1">
        <v>1</v>
      </c>
      <c r="N48" s="1">
        <v>13.2</v>
      </c>
      <c r="O48" s="1">
        <f t="shared" si="1"/>
        <v>21.242759999999997</v>
      </c>
      <c r="P48" s="1">
        <v>1</v>
      </c>
      <c r="Q48" s="1">
        <v>1</v>
      </c>
      <c r="R48" s="1">
        <v>37</v>
      </c>
      <c r="S48" s="1" t="s">
        <v>1058</v>
      </c>
      <c r="T48" s="1" t="s">
        <v>1058</v>
      </c>
      <c r="U48" s="1" t="s">
        <v>1058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1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517</v>
      </c>
    </row>
    <row r="49" spans="1:56" x14ac:dyDescent="0.2">
      <c r="A49" s="1" t="s">
        <v>174</v>
      </c>
      <c r="B49" s="1" t="s">
        <v>177</v>
      </c>
      <c r="C49" s="1" t="s">
        <v>175</v>
      </c>
      <c r="D49" s="1" t="s">
        <v>188</v>
      </c>
      <c r="E49" s="1" t="s">
        <v>189</v>
      </c>
      <c r="F49" s="1" t="s">
        <v>190</v>
      </c>
      <c r="G49" s="1">
        <v>0</v>
      </c>
      <c r="H49" s="1">
        <v>0</v>
      </c>
      <c r="I49" s="1">
        <v>0</v>
      </c>
      <c r="J49" s="1">
        <f t="shared" si="0"/>
        <v>0</v>
      </c>
      <c r="K49" s="1">
        <v>0</v>
      </c>
      <c r="L49" s="1">
        <v>0</v>
      </c>
      <c r="M49" s="1">
        <v>2</v>
      </c>
      <c r="N49" s="1">
        <v>29</v>
      </c>
      <c r="O49" s="1">
        <f t="shared" si="1"/>
        <v>46.669699999999999</v>
      </c>
      <c r="P49" s="1">
        <v>1</v>
      </c>
      <c r="Q49" s="1">
        <v>3</v>
      </c>
      <c r="R49" s="1">
        <v>4</v>
      </c>
      <c r="S49" s="1" t="s">
        <v>1058</v>
      </c>
      <c r="T49" s="1" t="s">
        <v>1058</v>
      </c>
      <c r="U49" s="1" t="s">
        <v>1058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1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1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32</v>
      </c>
    </row>
    <row r="50" spans="1:56" x14ac:dyDescent="0.2">
      <c r="A50" s="1" t="s">
        <v>174</v>
      </c>
      <c r="B50" s="1" t="s">
        <v>177</v>
      </c>
      <c r="C50" s="1" t="s">
        <v>175</v>
      </c>
      <c r="D50" s="1" t="s">
        <v>191</v>
      </c>
      <c r="E50" s="1" t="s">
        <v>192</v>
      </c>
      <c r="F50" s="1" t="s">
        <v>193</v>
      </c>
      <c r="G50" s="1">
        <v>0</v>
      </c>
      <c r="H50" s="1">
        <v>3</v>
      </c>
      <c r="I50" s="1">
        <v>24</v>
      </c>
      <c r="J50" s="1">
        <f t="shared" si="0"/>
        <v>38.623199999999997</v>
      </c>
      <c r="K50" s="1">
        <v>3</v>
      </c>
      <c r="L50" s="1">
        <v>0</v>
      </c>
      <c r="M50" s="1">
        <v>1</v>
      </c>
      <c r="N50" s="1">
        <v>23.19</v>
      </c>
      <c r="O50" s="1">
        <f t="shared" si="1"/>
        <v>37.319667000000003</v>
      </c>
      <c r="P50" s="1">
        <v>4</v>
      </c>
      <c r="Q50" s="1">
        <v>5</v>
      </c>
      <c r="R50" s="1">
        <v>4</v>
      </c>
      <c r="S50" s="1" t="s">
        <v>1058</v>
      </c>
      <c r="T50" s="1" t="s">
        <v>1058</v>
      </c>
      <c r="U50" s="1" t="s">
        <v>1058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1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1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7</v>
      </c>
    </row>
    <row r="51" spans="1:56" x14ac:dyDescent="0.2">
      <c r="A51" s="1" t="s">
        <v>174</v>
      </c>
      <c r="B51" s="1" t="s">
        <v>177</v>
      </c>
      <c r="C51" s="1" t="s">
        <v>175</v>
      </c>
      <c r="D51" s="1" t="s">
        <v>194</v>
      </c>
      <c r="E51" s="1" t="s">
        <v>195</v>
      </c>
      <c r="F51" s="1" t="s">
        <v>196</v>
      </c>
      <c r="G51" s="1">
        <v>3</v>
      </c>
      <c r="H51" s="1">
        <v>1</v>
      </c>
      <c r="I51" s="1">
        <v>7</v>
      </c>
      <c r="J51" s="1">
        <f t="shared" si="0"/>
        <v>11.2651</v>
      </c>
      <c r="K51" s="1">
        <v>1</v>
      </c>
      <c r="L51" s="1">
        <v>0</v>
      </c>
      <c r="M51" s="1">
        <v>1</v>
      </c>
      <c r="N51" s="1">
        <v>61</v>
      </c>
      <c r="O51" s="1">
        <f t="shared" si="1"/>
        <v>98.167299999999997</v>
      </c>
      <c r="P51" s="1">
        <v>10</v>
      </c>
      <c r="Q51" s="1">
        <v>3</v>
      </c>
      <c r="R51" s="1">
        <v>10</v>
      </c>
      <c r="S51" s="1" t="s">
        <v>1058</v>
      </c>
      <c r="T51" s="1" t="s">
        <v>1058</v>
      </c>
      <c r="U51" s="1" t="s">
        <v>1058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1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25</v>
      </c>
    </row>
    <row r="52" spans="1:56" x14ac:dyDescent="0.2">
      <c r="A52" s="1" t="s">
        <v>174</v>
      </c>
      <c r="B52" s="1" t="s">
        <v>177</v>
      </c>
      <c r="C52" s="1" t="s">
        <v>175</v>
      </c>
      <c r="D52" s="1" t="s">
        <v>197</v>
      </c>
      <c r="E52" s="1" t="s">
        <v>198</v>
      </c>
      <c r="F52" s="1" t="s">
        <v>199</v>
      </c>
      <c r="G52" s="1">
        <v>2</v>
      </c>
      <c r="H52" s="1">
        <v>2</v>
      </c>
      <c r="I52" s="1">
        <v>40</v>
      </c>
      <c r="J52" s="1">
        <f t="shared" si="0"/>
        <v>64.372</v>
      </c>
      <c r="K52" s="1">
        <v>0</v>
      </c>
      <c r="L52" s="1">
        <v>2</v>
      </c>
      <c r="M52" s="1">
        <v>1</v>
      </c>
      <c r="N52" s="1" t="s">
        <v>1058</v>
      </c>
      <c r="O52" s="1" t="s">
        <v>1058</v>
      </c>
      <c r="P52" s="1">
        <v>1</v>
      </c>
      <c r="Q52" s="1">
        <v>0</v>
      </c>
      <c r="R52" s="1">
        <v>3</v>
      </c>
      <c r="S52" s="1" t="s">
        <v>1058</v>
      </c>
      <c r="T52" s="1" t="s">
        <v>1058</v>
      </c>
      <c r="U52" s="1" t="s">
        <v>1058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1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14</v>
      </c>
    </row>
    <row r="53" spans="1:56" x14ac:dyDescent="0.2">
      <c r="A53" s="1" t="s">
        <v>174</v>
      </c>
      <c r="B53" s="1" t="s">
        <v>177</v>
      </c>
      <c r="C53" s="1" t="s">
        <v>175</v>
      </c>
      <c r="D53" s="1" t="s">
        <v>200</v>
      </c>
      <c r="E53" s="1" t="s">
        <v>201</v>
      </c>
      <c r="F53" s="1" t="s">
        <v>202</v>
      </c>
      <c r="G53" s="1">
        <v>0</v>
      </c>
      <c r="H53" s="1">
        <v>0</v>
      </c>
      <c r="I53" s="1">
        <v>0</v>
      </c>
      <c r="J53" s="1">
        <f t="shared" si="0"/>
        <v>0</v>
      </c>
      <c r="K53" s="1">
        <v>0</v>
      </c>
      <c r="L53" s="1">
        <v>0</v>
      </c>
      <c r="M53" s="1">
        <v>1</v>
      </c>
      <c r="N53" s="1">
        <v>14.94</v>
      </c>
      <c r="O53" s="1">
        <f t="shared" si="1"/>
        <v>24.042942</v>
      </c>
      <c r="P53" s="1">
        <v>3</v>
      </c>
      <c r="Q53" s="1">
        <v>2</v>
      </c>
      <c r="R53" s="1">
        <v>27</v>
      </c>
      <c r="S53" s="1" t="s">
        <v>1058</v>
      </c>
      <c r="T53" s="1" t="s">
        <v>1058</v>
      </c>
      <c r="U53" s="1" t="s">
        <v>1058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1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1</v>
      </c>
      <c r="AM53" s="1">
        <v>1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1</v>
      </c>
      <c r="AT53" s="1">
        <v>0</v>
      </c>
      <c r="AU53" s="1">
        <v>1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69</v>
      </c>
    </row>
    <row r="54" spans="1:56" x14ac:dyDescent="0.2">
      <c r="A54" s="1" t="s">
        <v>174</v>
      </c>
      <c r="B54" s="1" t="s">
        <v>177</v>
      </c>
      <c r="C54" s="1" t="s">
        <v>175</v>
      </c>
      <c r="D54" s="1" t="s">
        <v>203</v>
      </c>
      <c r="E54" s="1" t="s">
        <v>204</v>
      </c>
      <c r="F54" s="1" t="s">
        <v>205</v>
      </c>
      <c r="G54" s="1">
        <v>0</v>
      </c>
      <c r="H54" s="1">
        <v>0</v>
      </c>
      <c r="I54" s="1">
        <v>0</v>
      </c>
      <c r="J54" s="1">
        <f t="shared" si="0"/>
        <v>0</v>
      </c>
      <c r="K54" s="1">
        <v>0</v>
      </c>
      <c r="L54" s="1">
        <v>0</v>
      </c>
      <c r="M54" s="1">
        <v>1</v>
      </c>
      <c r="N54" s="1">
        <v>11.04</v>
      </c>
      <c r="O54" s="1">
        <f t="shared" si="1"/>
        <v>17.766672</v>
      </c>
      <c r="P54" s="1">
        <v>0</v>
      </c>
      <c r="Q54" s="1">
        <v>3</v>
      </c>
      <c r="R54" s="1">
        <v>2</v>
      </c>
      <c r="S54" s="1">
        <v>3</v>
      </c>
      <c r="T54" s="1" t="s">
        <v>1058</v>
      </c>
      <c r="U54" s="1" t="s">
        <v>1058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1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3</v>
      </c>
    </row>
    <row r="55" spans="1:56" x14ac:dyDescent="0.2">
      <c r="A55" s="1" t="s">
        <v>174</v>
      </c>
      <c r="B55" s="1" t="s">
        <v>177</v>
      </c>
      <c r="C55" s="1" t="s">
        <v>175</v>
      </c>
      <c r="D55" s="1" t="s">
        <v>206</v>
      </c>
      <c r="E55" s="1" t="s">
        <v>207</v>
      </c>
      <c r="F55" s="1" t="s">
        <v>208</v>
      </c>
      <c r="G55" s="1">
        <v>0</v>
      </c>
      <c r="H55" s="1">
        <v>0</v>
      </c>
      <c r="I55" s="1">
        <v>0</v>
      </c>
      <c r="J55" s="1">
        <f t="shared" si="0"/>
        <v>0</v>
      </c>
      <c r="K55" s="1">
        <v>0</v>
      </c>
      <c r="L55" s="1">
        <v>0</v>
      </c>
      <c r="M55" s="1">
        <v>0</v>
      </c>
      <c r="N55" s="1">
        <v>0</v>
      </c>
      <c r="O55" s="1">
        <f t="shared" si="1"/>
        <v>0</v>
      </c>
      <c r="P55" s="1">
        <v>0</v>
      </c>
      <c r="Q55" s="1">
        <v>0</v>
      </c>
      <c r="R55" s="1">
        <v>17</v>
      </c>
      <c r="S55" s="1" t="s">
        <v>1058</v>
      </c>
      <c r="T55" s="1" t="s">
        <v>1058</v>
      </c>
      <c r="U55" s="1" t="s">
        <v>1058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1</v>
      </c>
      <c r="AT55" s="1">
        <v>0</v>
      </c>
      <c r="AU55" s="1">
        <v>1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146</v>
      </c>
    </row>
    <row r="56" spans="1:56" x14ac:dyDescent="0.2">
      <c r="A56" s="1" t="s">
        <v>174</v>
      </c>
      <c r="B56" s="1" t="s">
        <v>177</v>
      </c>
      <c r="C56" s="1" t="s">
        <v>175</v>
      </c>
      <c r="D56" s="1" t="s">
        <v>209</v>
      </c>
      <c r="E56" s="1" t="s">
        <v>210</v>
      </c>
      <c r="F56" s="1" t="s">
        <v>211</v>
      </c>
      <c r="G56" s="1">
        <v>3</v>
      </c>
      <c r="H56" s="1">
        <v>11</v>
      </c>
      <c r="I56" s="1">
        <v>1587</v>
      </c>
      <c r="J56" s="1">
        <f t="shared" si="0"/>
        <v>2553.9591</v>
      </c>
      <c r="K56" s="1">
        <v>1</v>
      </c>
      <c r="L56" s="1">
        <v>22</v>
      </c>
      <c r="M56" s="1">
        <v>6</v>
      </c>
      <c r="N56" s="1">
        <v>280.75</v>
      </c>
      <c r="O56" s="1">
        <f t="shared" si="1"/>
        <v>451.81097499999998</v>
      </c>
      <c r="P56" s="1">
        <v>6</v>
      </c>
      <c r="Q56" s="1">
        <v>19</v>
      </c>
      <c r="R56" s="1">
        <v>105</v>
      </c>
      <c r="S56" s="1" t="s">
        <v>1058</v>
      </c>
      <c r="T56" s="1" t="s">
        <v>1058</v>
      </c>
      <c r="U56" s="1" t="s">
        <v>1058</v>
      </c>
      <c r="V56" s="1">
        <v>0</v>
      </c>
      <c r="W56" s="1">
        <v>0</v>
      </c>
      <c r="X56" s="1">
        <v>0</v>
      </c>
      <c r="Y56" s="1">
        <v>0</v>
      </c>
      <c r="Z56" s="1">
        <v>1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1</v>
      </c>
      <c r="AG56" s="1">
        <v>1</v>
      </c>
      <c r="AH56" s="1">
        <v>0</v>
      </c>
      <c r="AI56" s="1">
        <v>0</v>
      </c>
      <c r="AJ56" s="1">
        <v>0</v>
      </c>
      <c r="AK56" s="1">
        <v>0</v>
      </c>
      <c r="AL56" s="1">
        <v>1</v>
      </c>
      <c r="AM56" s="1">
        <v>1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1</v>
      </c>
      <c r="AT56" s="1">
        <v>1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1409</v>
      </c>
    </row>
    <row r="57" spans="1:56" x14ac:dyDescent="0.2">
      <c r="A57" s="1" t="s">
        <v>174</v>
      </c>
      <c r="B57" s="1" t="s">
        <v>177</v>
      </c>
      <c r="C57" s="1" t="s">
        <v>175</v>
      </c>
      <c r="D57" s="1" t="s">
        <v>212</v>
      </c>
      <c r="E57" s="1" t="s">
        <v>213</v>
      </c>
      <c r="F57" s="1" t="s">
        <v>214</v>
      </c>
      <c r="G57" s="1">
        <v>0</v>
      </c>
      <c r="H57" s="1">
        <v>1</v>
      </c>
      <c r="I57" s="1">
        <v>29.4</v>
      </c>
      <c r="J57" s="1">
        <f t="shared" si="0"/>
        <v>47.313419999999994</v>
      </c>
      <c r="K57" s="1">
        <v>0</v>
      </c>
      <c r="L57" s="1">
        <v>0</v>
      </c>
      <c r="M57" s="1">
        <v>2</v>
      </c>
      <c r="N57" s="1">
        <v>21</v>
      </c>
      <c r="O57" s="1">
        <f t="shared" si="1"/>
        <v>33.795299999999997</v>
      </c>
      <c r="P57" s="1">
        <v>3</v>
      </c>
      <c r="Q57" s="1">
        <v>3</v>
      </c>
      <c r="R57" s="1">
        <v>2</v>
      </c>
      <c r="S57" s="1" t="s">
        <v>1058</v>
      </c>
      <c r="T57" s="1" t="s">
        <v>1058</v>
      </c>
      <c r="U57" s="1" t="s">
        <v>1058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1</v>
      </c>
      <c r="BB57" s="1">
        <v>0</v>
      </c>
      <c r="BC57" s="1">
        <v>0</v>
      </c>
      <c r="BD57" s="1">
        <v>15</v>
      </c>
    </row>
    <row r="58" spans="1:56" x14ac:dyDescent="0.2">
      <c r="A58" s="1" t="s">
        <v>174</v>
      </c>
      <c r="B58" s="1" t="s">
        <v>177</v>
      </c>
      <c r="C58" s="1" t="s">
        <v>175</v>
      </c>
      <c r="D58" s="1" t="s">
        <v>215</v>
      </c>
      <c r="E58" s="1" t="s">
        <v>216</v>
      </c>
      <c r="F58" s="1" t="s">
        <v>217</v>
      </c>
      <c r="G58" s="1">
        <v>0</v>
      </c>
      <c r="H58" s="1">
        <v>0</v>
      </c>
      <c r="I58" s="1">
        <v>0</v>
      </c>
      <c r="J58" s="1">
        <f t="shared" si="0"/>
        <v>0</v>
      </c>
      <c r="K58" s="1">
        <v>0</v>
      </c>
      <c r="L58" s="1">
        <v>0</v>
      </c>
      <c r="M58" s="1">
        <v>0</v>
      </c>
      <c r="N58" s="1">
        <v>0</v>
      </c>
      <c r="O58" s="1">
        <f t="shared" si="1"/>
        <v>0</v>
      </c>
      <c r="P58" s="1">
        <v>0</v>
      </c>
      <c r="Q58" s="1">
        <v>0</v>
      </c>
      <c r="R58" s="1">
        <v>6</v>
      </c>
      <c r="S58" s="1" t="s">
        <v>1058</v>
      </c>
      <c r="T58" s="1" t="s">
        <v>1058</v>
      </c>
      <c r="U58" s="1" t="s">
        <v>1058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1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1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1</v>
      </c>
      <c r="BB58" s="1">
        <v>0</v>
      </c>
      <c r="BC58" s="1">
        <v>0</v>
      </c>
      <c r="BD58" s="1">
        <v>22</v>
      </c>
    </row>
    <row r="59" spans="1:56" x14ac:dyDescent="0.2">
      <c r="A59" s="1" t="s">
        <v>174</v>
      </c>
      <c r="B59" s="1" t="s">
        <v>177</v>
      </c>
      <c r="C59" s="1" t="s">
        <v>175</v>
      </c>
      <c r="D59" s="1" t="s">
        <v>218</v>
      </c>
      <c r="E59" s="1" t="s">
        <v>219</v>
      </c>
      <c r="F59" s="1" t="s">
        <v>220</v>
      </c>
      <c r="G59" s="1">
        <v>0</v>
      </c>
      <c r="H59" s="1">
        <v>1</v>
      </c>
      <c r="I59" s="1">
        <v>19</v>
      </c>
      <c r="J59" s="1">
        <f t="shared" si="0"/>
        <v>30.576699999999999</v>
      </c>
      <c r="K59" s="1">
        <v>0</v>
      </c>
      <c r="L59" s="1">
        <v>1</v>
      </c>
      <c r="M59" s="1">
        <v>2</v>
      </c>
      <c r="N59" s="1">
        <v>23</v>
      </c>
      <c r="O59" s="1">
        <f t="shared" si="1"/>
        <v>37.0139</v>
      </c>
      <c r="P59" s="1">
        <v>1</v>
      </c>
      <c r="Q59" s="1">
        <v>3</v>
      </c>
      <c r="R59" s="1">
        <v>3</v>
      </c>
      <c r="S59" s="1" t="s">
        <v>1058</v>
      </c>
      <c r="T59" s="1" t="s">
        <v>1058</v>
      </c>
      <c r="U59" s="1" t="s">
        <v>1058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1</v>
      </c>
      <c r="BB59" s="1">
        <v>0</v>
      </c>
      <c r="BC59" s="1">
        <v>0</v>
      </c>
      <c r="BD59" s="1">
        <v>18</v>
      </c>
    </row>
    <row r="60" spans="1:56" x14ac:dyDescent="0.2">
      <c r="A60" s="1" t="s">
        <v>174</v>
      </c>
      <c r="B60" s="1" t="s">
        <v>177</v>
      </c>
      <c r="C60" s="1" t="s">
        <v>175</v>
      </c>
      <c r="D60" s="1" t="s">
        <v>221</v>
      </c>
      <c r="E60" s="1" t="s">
        <v>222</v>
      </c>
      <c r="F60" s="1" t="s">
        <v>223</v>
      </c>
      <c r="G60" s="1" t="s">
        <v>1058</v>
      </c>
      <c r="H60" s="1" t="s">
        <v>1058</v>
      </c>
      <c r="I60" s="1" t="s">
        <v>1058</v>
      </c>
      <c r="J60" s="1" t="s">
        <v>1058</v>
      </c>
      <c r="K60" s="1" t="s">
        <v>1058</v>
      </c>
      <c r="L60" s="1" t="s">
        <v>1058</v>
      </c>
      <c r="M60" s="1" t="s">
        <v>1058</v>
      </c>
      <c r="N60" s="1" t="s">
        <v>1058</v>
      </c>
      <c r="O60" s="1" t="s">
        <v>1058</v>
      </c>
      <c r="P60" s="1" t="s">
        <v>1058</v>
      </c>
      <c r="Q60" s="1" t="s">
        <v>1058</v>
      </c>
      <c r="R60" s="1" t="s">
        <v>1058</v>
      </c>
      <c r="S60" s="1" t="s">
        <v>1058</v>
      </c>
      <c r="T60" s="1" t="s">
        <v>1058</v>
      </c>
      <c r="U60" s="1" t="s">
        <v>1058</v>
      </c>
      <c r="V60" s="1" t="s">
        <v>1058</v>
      </c>
      <c r="W60" s="1" t="s">
        <v>1058</v>
      </c>
      <c r="X60" s="1" t="s">
        <v>1058</v>
      </c>
      <c r="Y60" s="1" t="s">
        <v>1058</v>
      </c>
      <c r="Z60" s="1" t="s">
        <v>1058</v>
      </c>
      <c r="AA60" s="1" t="s">
        <v>1058</v>
      </c>
      <c r="AB60" s="1" t="s">
        <v>1058</v>
      </c>
      <c r="AC60" s="1" t="s">
        <v>1058</v>
      </c>
      <c r="AD60" s="1" t="s">
        <v>1058</v>
      </c>
      <c r="AE60" s="1" t="s">
        <v>1058</v>
      </c>
      <c r="AF60" s="1" t="s">
        <v>1058</v>
      </c>
      <c r="AG60" s="1" t="s">
        <v>1058</v>
      </c>
      <c r="AH60" s="1" t="s">
        <v>1058</v>
      </c>
      <c r="AI60" s="1" t="s">
        <v>1058</v>
      </c>
      <c r="AJ60" s="1" t="s">
        <v>1058</v>
      </c>
      <c r="AK60" s="1" t="s">
        <v>1058</v>
      </c>
      <c r="AL60" s="1" t="s">
        <v>1058</v>
      </c>
      <c r="AM60" s="1" t="s">
        <v>1058</v>
      </c>
      <c r="AN60" s="1" t="s">
        <v>1058</v>
      </c>
      <c r="AO60" s="1" t="s">
        <v>1058</v>
      </c>
      <c r="AP60" s="1" t="s">
        <v>1058</v>
      </c>
      <c r="AQ60" s="1" t="s">
        <v>1058</v>
      </c>
      <c r="AR60" s="1" t="s">
        <v>1058</v>
      </c>
      <c r="AS60" s="1" t="s">
        <v>1058</v>
      </c>
      <c r="AT60" s="1" t="s">
        <v>1058</v>
      </c>
      <c r="AU60" s="1" t="s">
        <v>1058</v>
      </c>
      <c r="AV60" s="1" t="s">
        <v>1058</v>
      </c>
      <c r="AW60" s="1" t="s">
        <v>1058</v>
      </c>
      <c r="AX60" s="1" t="s">
        <v>1058</v>
      </c>
      <c r="AY60" s="1" t="s">
        <v>1058</v>
      </c>
      <c r="AZ60" s="1" t="s">
        <v>1058</v>
      </c>
      <c r="BA60" s="1" t="s">
        <v>1058</v>
      </c>
      <c r="BB60" s="1" t="s">
        <v>1058</v>
      </c>
      <c r="BC60" s="1" t="s">
        <v>1058</v>
      </c>
      <c r="BD60" s="1" t="s">
        <v>1058</v>
      </c>
    </row>
    <row r="61" spans="1:56" x14ac:dyDescent="0.2">
      <c r="A61" s="1" t="s">
        <v>174</v>
      </c>
      <c r="B61" s="1" t="s">
        <v>177</v>
      </c>
      <c r="C61" s="1" t="s">
        <v>175</v>
      </c>
      <c r="D61" s="1" t="s">
        <v>224</v>
      </c>
      <c r="E61" s="1" t="s">
        <v>225</v>
      </c>
      <c r="F61" s="1" t="s">
        <v>226</v>
      </c>
      <c r="G61" s="1">
        <v>1</v>
      </c>
      <c r="H61" s="1">
        <v>9</v>
      </c>
      <c r="I61" s="1">
        <f>27+7+12+30+34+34+37+38+53</f>
        <v>272</v>
      </c>
      <c r="J61" s="1">
        <f t="shared" si="0"/>
        <v>437.7296</v>
      </c>
      <c r="K61" s="1">
        <v>0</v>
      </c>
      <c r="L61" s="1">
        <v>9</v>
      </c>
      <c r="M61" s="1">
        <v>0</v>
      </c>
      <c r="N61" s="1">
        <v>0</v>
      </c>
      <c r="O61" s="1">
        <f t="shared" si="1"/>
        <v>0</v>
      </c>
      <c r="P61" s="1">
        <v>0</v>
      </c>
      <c r="Q61" s="1">
        <v>0</v>
      </c>
      <c r="R61" s="1">
        <v>5</v>
      </c>
      <c r="S61" s="1" t="s">
        <v>1058</v>
      </c>
      <c r="T61" s="1" t="s">
        <v>1058</v>
      </c>
      <c r="U61" s="1" t="s">
        <v>1058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1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1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8</v>
      </c>
    </row>
    <row r="62" spans="1:56" x14ac:dyDescent="0.2">
      <c r="A62" s="1" t="s">
        <v>174</v>
      </c>
      <c r="B62" s="1" t="s">
        <v>177</v>
      </c>
      <c r="C62" s="1" t="s">
        <v>175</v>
      </c>
      <c r="D62" s="1" t="s">
        <v>227</v>
      </c>
      <c r="E62" s="1" t="s">
        <v>228</v>
      </c>
      <c r="F62" s="1" t="s">
        <v>229</v>
      </c>
      <c r="G62" s="1">
        <v>0</v>
      </c>
      <c r="H62" s="1">
        <v>0</v>
      </c>
      <c r="I62" s="1">
        <v>0</v>
      </c>
      <c r="J62" s="1">
        <f t="shared" si="0"/>
        <v>0</v>
      </c>
      <c r="K62" s="1">
        <v>0</v>
      </c>
      <c r="L62" s="1">
        <v>0</v>
      </c>
      <c r="M62" s="1">
        <v>0</v>
      </c>
      <c r="N62" s="1">
        <v>0</v>
      </c>
      <c r="O62" s="1">
        <f t="shared" si="1"/>
        <v>0</v>
      </c>
      <c r="P62" s="1">
        <v>0</v>
      </c>
      <c r="Q62" s="1">
        <v>0</v>
      </c>
      <c r="R62" s="1">
        <v>3</v>
      </c>
      <c r="S62" s="1" t="s">
        <v>1058</v>
      </c>
      <c r="T62" s="1" t="s">
        <v>1058</v>
      </c>
      <c r="U62" s="1" t="s">
        <v>1058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1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12</v>
      </c>
    </row>
    <row r="63" spans="1:56" x14ac:dyDescent="0.2">
      <c r="A63" s="1" t="s">
        <v>174</v>
      </c>
      <c r="B63" s="1" t="s">
        <v>177</v>
      </c>
      <c r="C63" s="1" t="s">
        <v>175</v>
      </c>
      <c r="D63" s="1" t="s">
        <v>230</v>
      </c>
      <c r="E63" s="1" t="s">
        <v>231</v>
      </c>
      <c r="F63" s="1" t="s">
        <v>232</v>
      </c>
      <c r="G63" s="1">
        <v>0</v>
      </c>
      <c r="H63" s="1">
        <v>0</v>
      </c>
      <c r="I63" s="1">
        <v>0</v>
      </c>
      <c r="J63" s="1">
        <f t="shared" si="0"/>
        <v>0</v>
      </c>
      <c r="K63" s="1">
        <v>0</v>
      </c>
      <c r="L63" s="1">
        <v>0</v>
      </c>
      <c r="M63" s="1">
        <v>0</v>
      </c>
      <c r="N63" s="1">
        <v>0</v>
      </c>
      <c r="O63" s="1">
        <f t="shared" si="1"/>
        <v>0</v>
      </c>
      <c r="P63" s="1">
        <v>0</v>
      </c>
      <c r="Q63" s="1">
        <v>0</v>
      </c>
      <c r="R63" s="1">
        <v>9</v>
      </c>
      <c r="S63" s="1" t="s">
        <v>1058</v>
      </c>
      <c r="T63" s="1" t="s">
        <v>1058</v>
      </c>
      <c r="U63" s="1" t="s">
        <v>1058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1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1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21</v>
      </c>
    </row>
    <row r="64" spans="1:56" x14ac:dyDescent="0.2">
      <c r="A64" s="1" t="s">
        <v>174</v>
      </c>
      <c r="B64" s="1" t="s">
        <v>177</v>
      </c>
      <c r="C64" s="1" t="s">
        <v>175</v>
      </c>
      <c r="D64" s="1" t="s">
        <v>233</v>
      </c>
      <c r="E64" s="1" t="s">
        <v>234</v>
      </c>
      <c r="F64" s="1" t="s">
        <v>235</v>
      </c>
      <c r="G64" s="1">
        <v>0</v>
      </c>
      <c r="H64" s="1">
        <v>20</v>
      </c>
      <c r="I64" s="1">
        <v>703</v>
      </c>
      <c r="J64" s="1">
        <f t="shared" si="0"/>
        <v>1131.3379</v>
      </c>
      <c r="K64" s="1">
        <v>20</v>
      </c>
      <c r="L64" s="1">
        <v>0</v>
      </c>
      <c r="M64" s="1">
        <v>2</v>
      </c>
      <c r="N64" s="1">
        <v>42.5</v>
      </c>
      <c r="O64" s="1">
        <f t="shared" si="1"/>
        <v>68.395250000000004</v>
      </c>
      <c r="P64" s="1">
        <v>4</v>
      </c>
      <c r="Q64" s="1">
        <v>6</v>
      </c>
      <c r="R64" s="1">
        <v>21</v>
      </c>
      <c r="S64" s="1" t="s">
        <v>1058</v>
      </c>
      <c r="T64" s="1" t="s">
        <v>1058</v>
      </c>
      <c r="U64" s="1" t="s">
        <v>1058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1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1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1</v>
      </c>
      <c r="BB64" s="1">
        <v>0</v>
      </c>
      <c r="BC64" s="1">
        <v>0</v>
      </c>
      <c r="BD64" s="1">
        <v>232</v>
      </c>
    </row>
    <row r="65" spans="1:56" x14ac:dyDescent="0.2">
      <c r="A65" s="1" t="s">
        <v>174</v>
      </c>
      <c r="B65" s="1" t="s">
        <v>177</v>
      </c>
      <c r="C65" s="1" t="s">
        <v>175</v>
      </c>
      <c r="D65" s="1" t="s">
        <v>236</v>
      </c>
      <c r="E65" s="1" t="s">
        <v>237</v>
      </c>
      <c r="F65" s="1" t="s">
        <v>238</v>
      </c>
      <c r="G65" s="1">
        <v>0</v>
      </c>
      <c r="H65" s="1">
        <v>0</v>
      </c>
      <c r="I65" s="1">
        <v>0</v>
      </c>
      <c r="J65" s="1">
        <f t="shared" si="0"/>
        <v>0</v>
      </c>
      <c r="K65" s="1">
        <v>0</v>
      </c>
      <c r="L65" s="1">
        <v>0</v>
      </c>
      <c r="M65" s="1">
        <v>7</v>
      </c>
      <c r="N65" s="1">
        <f>43.875+6.76</f>
        <v>50.634999999999998</v>
      </c>
      <c r="O65" s="1">
        <f t="shared" si="1"/>
        <v>81.486905499999992</v>
      </c>
      <c r="P65" s="1">
        <v>3</v>
      </c>
      <c r="Q65" s="1">
        <v>3</v>
      </c>
      <c r="R65" s="1">
        <v>1</v>
      </c>
      <c r="S65" s="1" t="s">
        <v>1058</v>
      </c>
      <c r="T65" s="1" t="s">
        <v>1058</v>
      </c>
      <c r="U65" s="1" t="s">
        <v>1058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1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5</v>
      </c>
    </row>
    <row r="66" spans="1:56" x14ac:dyDescent="0.2">
      <c r="A66" s="1" t="s">
        <v>174</v>
      </c>
      <c r="B66" s="1" t="s">
        <v>177</v>
      </c>
      <c r="C66" s="1" t="s">
        <v>175</v>
      </c>
      <c r="D66" s="1" t="s">
        <v>239</v>
      </c>
      <c r="E66" s="1" t="s">
        <v>240</v>
      </c>
      <c r="F66" s="1" t="s">
        <v>241</v>
      </c>
      <c r="G66" s="1">
        <v>0</v>
      </c>
      <c r="H66" s="1">
        <v>4</v>
      </c>
      <c r="I66" s="1">
        <v>42</v>
      </c>
      <c r="J66" s="1">
        <f t="shared" si="0"/>
        <v>67.590599999999995</v>
      </c>
      <c r="K66" s="1">
        <v>6</v>
      </c>
      <c r="L66" s="1">
        <v>19</v>
      </c>
      <c r="M66" s="1">
        <v>0</v>
      </c>
      <c r="N66" s="1">
        <v>0</v>
      </c>
      <c r="O66" s="1">
        <f t="shared" si="1"/>
        <v>0</v>
      </c>
      <c r="P66" s="1">
        <v>0</v>
      </c>
      <c r="Q66" s="1">
        <v>0</v>
      </c>
      <c r="R66" s="1">
        <v>5</v>
      </c>
      <c r="S66" s="1" t="s">
        <v>1058</v>
      </c>
      <c r="T66" s="1" t="s">
        <v>1058</v>
      </c>
      <c r="U66" s="1" t="s">
        <v>1058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1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1</v>
      </c>
      <c r="BB66" s="1">
        <v>1</v>
      </c>
      <c r="BC66" s="1">
        <v>0</v>
      </c>
      <c r="BD66" s="1">
        <v>45</v>
      </c>
    </row>
    <row r="67" spans="1:56" x14ac:dyDescent="0.2">
      <c r="A67" s="1" t="s">
        <v>174</v>
      </c>
      <c r="B67" s="1" t="s">
        <v>177</v>
      </c>
      <c r="C67" s="1" t="s">
        <v>175</v>
      </c>
      <c r="D67" s="1" t="s">
        <v>242</v>
      </c>
      <c r="E67" s="1" t="s">
        <v>243</v>
      </c>
      <c r="F67" s="1" t="s">
        <v>244</v>
      </c>
      <c r="G67" s="1">
        <v>0</v>
      </c>
      <c r="H67" s="1">
        <v>0</v>
      </c>
      <c r="I67" s="1">
        <v>0</v>
      </c>
      <c r="J67" s="1">
        <f t="shared" si="0"/>
        <v>0</v>
      </c>
      <c r="K67" s="1">
        <v>0</v>
      </c>
      <c r="L67" s="1">
        <v>0</v>
      </c>
      <c r="M67" s="1">
        <v>0</v>
      </c>
      <c r="N67" s="1">
        <v>0</v>
      </c>
      <c r="O67" s="1">
        <f t="shared" si="1"/>
        <v>0</v>
      </c>
      <c r="P67" s="1">
        <v>0</v>
      </c>
      <c r="Q67" s="1">
        <v>0</v>
      </c>
      <c r="R67" s="1">
        <v>3</v>
      </c>
      <c r="S67" s="1" t="s">
        <v>1058</v>
      </c>
      <c r="T67" s="1" t="s">
        <v>1058</v>
      </c>
      <c r="U67" s="1" t="s">
        <v>1058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1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24</v>
      </c>
    </row>
    <row r="68" spans="1:56" x14ac:dyDescent="0.2">
      <c r="A68" s="1" t="s">
        <v>174</v>
      </c>
      <c r="B68" s="1" t="s">
        <v>177</v>
      </c>
      <c r="C68" s="1" t="s">
        <v>175</v>
      </c>
      <c r="D68" s="1" t="s">
        <v>245</v>
      </c>
      <c r="E68" s="1" t="s">
        <v>246</v>
      </c>
      <c r="F68" s="1" t="s">
        <v>247</v>
      </c>
      <c r="G68" s="1">
        <v>0</v>
      </c>
      <c r="H68" s="1">
        <v>0</v>
      </c>
      <c r="I68" s="1">
        <v>0</v>
      </c>
      <c r="J68" s="1">
        <f t="shared" ref="J68:J130" si="3">I68*1.6093</f>
        <v>0</v>
      </c>
      <c r="K68" s="1">
        <v>0</v>
      </c>
      <c r="L68" s="1">
        <v>0</v>
      </c>
      <c r="M68" s="1">
        <v>1</v>
      </c>
      <c r="N68" s="1">
        <v>5.8</v>
      </c>
      <c r="O68" s="1">
        <f t="shared" si="1"/>
        <v>9.3339400000000001</v>
      </c>
      <c r="P68" s="1">
        <v>1</v>
      </c>
      <c r="Q68" s="1">
        <v>0</v>
      </c>
      <c r="R68" s="1">
        <v>6</v>
      </c>
      <c r="S68" s="1" t="s">
        <v>1058</v>
      </c>
      <c r="T68" s="1" t="s">
        <v>1058</v>
      </c>
      <c r="U68" s="1" t="s">
        <v>1058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1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f>15+15+6+4+11+15</f>
        <v>66</v>
      </c>
    </row>
    <row r="69" spans="1:56" x14ac:dyDescent="0.2">
      <c r="A69" s="1" t="s">
        <v>174</v>
      </c>
      <c r="B69" s="1" t="s">
        <v>177</v>
      </c>
      <c r="C69" s="1" t="s">
        <v>175</v>
      </c>
      <c r="D69" s="1" t="s">
        <v>248</v>
      </c>
      <c r="E69" s="1" t="s">
        <v>249</v>
      </c>
      <c r="F69" s="1" t="s">
        <v>250</v>
      </c>
      <c r="G69" s="1">
        <v>0</v>
      </c>
      <c r="H69" s="1">
        <v>0</v>
      </c>
      <c r="I69" s="1">
        <v>0</v>
      </c>
      <c r="J69" s="1">
        <f t="shared" si="3"/>
        <v>0</v>
      </c>
      <c r="K69" s="1">
        <v>0</v>
      </c>
      <c r="L69" s="1">
        <v>0</v>
      </c>
      <c r="M69" s="1">
        <v>2</v>
      </c>
      <c r="N69" s="1">
        <v>30</v>
      </c>
      <c r="O69" s="1">
        <f t="shared" ref="O69:O132" si="4">N69*1.6093</f>
        <v>48.278999999999996</v>
      </c>
      <c r="P69" s="1">
        <v>0</v>
      </c>
      <c r="Q69" s="1">
        <v>8</v>
      </c>
      <c r="R69" s="1">
        <v>2</v>
      </c>
      <c r="S69" s="1" t="s">
        <v>1058</v>
      </c>
      <c r="T69" s="1" t="s">
        <v>1058</v>
      </c>
      <c r="U69" s="1" t="s">
        <v>1058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1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1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18</v>
      </c>
    </row>
    <row r="70" spans="1:56" x14ac:dyDescent="0.2">
      <c r="A70" s="1" t="s">
        <v>174</v>
      </c>
      <c r="B70" s="1" t="s">
        <v>177</v>
      </c>
      <c r="C70" s="1" t="s">
        <v>175</v>
      </c>
      <c r="D70" s="1" t="s">
        <v>251</v>
      </c>
      <c r="E70" s="1" t="s">
        <v>252</v>
      </c>
      <c r="F70" s="1" t="s">
        <v>253</v>
      </c>
      <c r="G70" s="1">
        <v>0</v>
      </c>
      <c r="H70" s="1">
        <v>0</v>
      </c>
      <c r="I70" s="1">
        <v>0</v>
      </c>
      <c r="J70" s="1">
        <f t="shared" si="3"/>
        <v>0</v>
      </c>
      <c r="K70" s="1">
        <v>0</v>
      </c>
      <c r="L70" s="1">
        <v>0</v>
      </c>
      <c r="M70" s="1">
        <v>0</v>
      </c>
      <c r="N70" s="1">
        <v>0</v>
      </c>
      <c r="O70" s="1">
        <f t="shared" si="4"/>
        <v>0</v>
      </c>
      <c r="P70" s="1">
        <v>0</v>
      </c>
      <c r="Q70" s="1">
        <v>0</v>
      </c>
      <c r="R70" s="1">
        <v>8</v>
      </c>
      <c r="S70" s="1" t="s">
        <v>1058</v>
      </c>
      <c r="T70" s="1" t="s">
        <v>1058</v>
      </c>
      <c r="U70" s="1" t="s">
        <v>1058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1</v>
      </c>
      <c r="AR70" s="1">
        <v>0</v>
      </c>
      <c r="AS70" s="1">
        <v>0</v>
      </c>
      <c r="AT70" s="1">
        <v>0</v>
      </c>
      <c r="AU70" s="1">
        <v>1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f>3+20+15+3+20+13+8+10</f>
        <v>92</v>
      </c>
    </row>
    <row r="71" spans="1:56" x14ac:dyDescent="0.2">
      <c r="A71" s="1" t="s">
        <v>174</v>
      </c>
      <c r="B71" s="1" t="s">
        <v>177</v>
      </c>
      <c r="C71" s="1" t="s">
        <v>175</v>
      </c>
      <c r="D71" s="1" t="s">
        <v>254</v>
      </c>
      <c r="E71" s="1" t="s">
        <v>255</v>
      </c>
      <c r="F71" s="1" t="s">
        <v>256</v>
      </c>
      <c r="G71" s="1">
        <v>1</v>
      </c>
      <c r="H71" s="1">
        <v>0</v>
      </c>
      <c r="I71" s="1">
        <v>0</v>
      </c>
      <c r="J71" s="1">
        <f t="shared" si="3"/>
        <v>0</v>
      </c>
      <c r="K71" s="1">
        <v>0</v>
      </c>
      <c r="L71" s="1">
        <v>0</v>
      </c>
      <c r="M71" s="1">
        <v>1</v>
      </c>
      <c r="N71" s="1">
        <v>32.75</v>
      </c>
      <c r="O71" s="1">
        <f t="shared" si="4"/>
        <v>52.704574999999998</v>
      </c>
      <c r="P71" s="1">
        <v>4</v>
      </c>
      <c r="Q71" s="1">
        <v>4</v>
      </c>
      <c r="R71" s="1">
        <v>15</v>
      </c>
      <c r="S71" s="1" t="s">
        <v>1058</v>
      </c>
      <c r="T71" s="1" t="s">
        <v>1058</v>
      </c>
      <c r="U71" s="1" t="s">
        <v>1058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1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1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248</v>
      </c>
    </row>
    <row r="72" spans="1:56" x14ac:dyDescent="0.2">
      <c r="A72" s="1" t="s">
        <v>174</v>
      </c>
      <c r="B72" s="1" t="s">
        <v>177</v>
      </c>
      <c r="C72" s="1" t="s">
        <v>175</v>
      </c>
      <c r="D72" s="1" t="s">
        <v>257</v>
      </c>
      <c r="E72" s="1" t="s">
        <v>258</v>
      </c>
      <c r="F72" s="1" t="s">
        <v>259</v>
      </c>
      <c r="G72" s="1">
        <v>0</v>
      </c>
      <c r="H72" s="1">
        <v>2</v>
      </c>
      <c r="I72" s="1">
        <v>44</v>
      </c>
      <c r="J72" s="1">
        <f t="shared" si="3"/>
        <v>70.809200000000004</v>
      </c>
      <c r="K72" s="1">
        <v>1</v>
      </c>
      <c r="L72" s="1">
        <v>2</v>
      </c>
      <c r="M72" s="1">
        <v>0</v>
      </c>
      <c r="N72" s="1">
        <v>0</v>
      </c>
      <c r="O72" s="1">
        <f t="shared" si="4"/>
        <v>0</v>
      </c>
      <c r="P72" s="1">
        <v>0</v>
      </c>
      <c r="Q72" s="1">
        <v>0</v>
      </c>
      <c r="R72" s="1">
        <v>6</v>
      </c>
      <c r="S72" s="1" t="s">
        <v>1058</v>
      </c>
      <c r="T72" s="1" t="s">
        <v>1058</v>
      </c>
      <c r="U72" s="1" t="s">
        <v>1058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1</v>
      </c>
      <c r="AG72" s="1">
        <v>1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1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1</v>
      </c>
      <c r="BB72" s="1">
        <v>0</v>
      </c>
      <c r="BC72" s="1">
        <v>0</v>
      </c>
      <c r="BD72" s="1">
        <v>67</v>
      </c>
    </row>
    <row r="73" spans="1:56" x14ac:dyDescent="0.2">
      <c r="A73" s="1" t="s">
        <v>174</v>
      </c>
      <c r="B73" s="1" t="s">
        <v>177</v>
      </c>
      <c r="C73" s="1" t="s">
        <v>175</v>
      </c>
      <c r="D73" s="1" t="s">
        <v>260</v>
      </c>
      <c r="E73" s="1" t="s">
        <v>261</v>
      </c>
      <c r="F73" s="1" t="s">
        <v>262</v>
      </c>
      <c r="G73" s="1">
        <v>0</v>
      </c>
      <c r="H73" s="1">
        <v>4</v>
      </c>
      <c r="I73" s="1">
        <v>720</v>
      </c>
      <c r="J73" s="1">
        <f t="shared" si="3"/>
        <v>1158.6959999999999</v>
      </c>
      <c r="K73" s="1">
        <v>4</v>
      </c>
      <c r="L73" s="1">
        <v>4</v>
      </c>
      <c r="M73" s="1">
        <v>0</v>
      </c>
      <c r="N73" s="1">
        <v>0</v>
      </c>
      <c r="O73" s="1">
        <f t="shared" si="4"/>
        <v>0</v>
      </c>
      <c r="P73" s="1">
        <v>0</v>
      </c>
      <c r="Q73" s="1">
        <v>0</v>
      </c>
      <c r="R73" s="1">
        <v>3</v>
      </c>
      <c r="S73" s="1" t="s">
        <v>1058</v>
      </c>
      <c r="T73" s="1" t="s">
        <v>1058</v>
      </c>
      <c r="U73" s="1" t="s">
        <v>1058</v>
      </c>
      <c r="V73" s="1" t="s">
        <v>1058</v>
      </c>
      <c r="W73" s="1" t="s">
        <v>1058</v>
      </c>
      <c r="X73" s="1" t="s">
        <v>1058</v>
      </c>
      <c r="Y73" s="1" t="s">
        <v>1058</v>
      </c>
      <c r="Z73" s="1" t="s">
        <v>1058</v>
      </c>
      <c r="AA73" s="1" t="s">
        <v>1058</v>
      </c>
      <c r="AB73" s="1" t="s">
        <v>1058</v>
      </c>
      <c r="AC73" s="1" t="s">
        <v>1058</v>
      </c>
      <c r="AD73" s="1" t="s">
        <v>1058</v>
      </c>
      <c r="AE73" s="1" t="s">
        <v>1058</v>
      </c>
      <c r="AF73" s="1" t="s">
        <v>1058</v>
      </c>
      <c r="AG73" s="1" t="s">
        <v>1058</v>
      </c>
      <c r="AH73" s="1" t="s">
        <v>1058</v>
      </c>
      <c r="AI73" s="1" t="s">
        <v>1058</v>
      </c>
      <c r="AJ73" s="1" t="s">
        <v>1058</v>
      </c>
      <c r="AK73" s="1" t="s">
        <v>1058</v>
      </c>
      <c r="AL73" s="1" t="s">
        <v>1058</v>
      </c>
      <c r="AM73" s="1" t="s">
        <v>1058</v>
      </c>
      <c r="AN73" s="1" t="s">
        <v>1058</v>
      </c>
      <c r="AO73" s="1" t="s">
        <v>1058</v>
      </c>
      <c r="AP73" s="1" t="s">
        <v>1058</v>
      </c>
      <c r="AQ73" s="1" t="s">
        <v>1058</v>
      </c>
      <c r="AR73" s="1" t="s">
        <v>1058</v>
      </c>
      <c r="AS73" s="1" t="s">
        <v>1058</v>
      </c>
      <c r="AT73" s="1" t="s">
        <v>1058</v>
      </c>
      <c r="AU73" s="1" t="s">
        <v>1058</v>
      </c>
      <c r="AV73" s="1" t="s">
        <v>1058</v>
      </c>
      <c r="AW73" s="1" t="s">
        <v>1058</v>
      </c>
      <c r="AX73" s="1" t="s">
        <v>1058</v>
      </c>
      <c r="AY73" s="1" t="s">
        <v>1058</v>
      </c>
      <c r="AZ73" s="1" t="s">
        <v>1058</v>
      </c>
      <c r="BA73" s="1" t="s">
        <v>1058</v>
      </c>
      <c r="BB73" s="1" t="s">
        <v>1058</v>
      </c>
      <c r="BC73" s="1" t="s">
        <v>1058</v>
      </c>
      <c r="BD73" s="1">
        <v>20</v>
      </c>
    </row>
    <row r="74" spans="1:56" x14ac:dyDescent="0.2">
      <c r="A74" s="1" t="s">
        <v>174</v>
      </c>
      <c r="B74" s="1" t="s">
        <v>177</v>
      </c>
      <c r="C74" s="1" t="s">
        <v>175</v>
      </c>
      <c r="D74" s="1" t="s">
        <v>263</v>
      </c>
      <c r="E74" s="1" t="s">
        <v>264</v>
      </c>
      <c r="F74" s="1" t="s">
        <v>265</v>
      </c>
      <c r="G74" s="1">
        <v>0</v>
      </c>
      <c r="H74" s="1">
        <v>0</v>
      </c>
      <c r="I74" s="1">
        <v>0</v>
      </c>
      <c r="J74" s="1">
        <f t="shared" si="3"/>
        <v>0</v>
      </c>
      <c r="K74" s="1">
        <v>0</v>
      </c>
      <c r="L74" s="1">
        <v>0</v>
      </c>
      <c r="M74" s="1">
        <v>0</v>
      </c>
      <c r="N74" s="1">
        <v>0</v>
      </c>
      <c r="O74" s="1">
        <f t="shared" si="4"/>
        <v>0</v>
      </c>
      <c r="P74" s="1">
        <v>0</v>
      </c>
      <c r="Q74" s="1">
        <v>0</v>
      </c>
      <c r="R74" s="1">
        <v>26</v>
      </c>
      <c r="S74" s="1" t="s">
        <v>1058</v>
      </c>
      <c r="T74" s="1" t="s">
        <v>1058</v>
      </c>
      <c r="U74" s="1" t="s">
        <v>1058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1</v>
      </c>
      <c r="AN74" s="1">
        <v>1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1</v>
      </c>
      <c r="BB74" s="1">
        <v>0</v>
      </c>
      <c r="BC74" s="1">
        <v>0</v>
      </c>
      <c r="BD74" s="1">
        <v>345</v>
      </c>
    </row>
    <row r="75" spans="1:56" x14ac:dyDescent="0.2">
      <c r="A75" s="1" t="s">
        <v>174</v>
      </c>
      <c r="B75" s="1" t="s">
        <v>177</v>
      </c>
      <c r="C75" s="1" t="s">
        <v>175</v>
      </c>
      <c r="D75" s="1" t="s">
        <v>266</v>
      </c>
      <c r="E75" s="1" t="s">
        <v>267</v>
      </c>
      <c r="F75" s="1" t="s">
        <v>268</v>
      </c>
      <c r="G75" s="1">
        <v>0</v>
      </c>
      <c r="H75" s="1">
        <v>2</v>
      </c>
      <c r="I75" s="1">
        <v>50</v>
      </c>
      <c r="J75" s="1">
        <f t="shared" si="3"/>
        <v>80.465000000000003</v>
      </c>
      <c r="K75" s="1">
        <v>0</v>
      </c>
      <c r="L75" s="1">
        <v>0</v>
      </c>
      <c r="M75" s="1">
        <v>0</v>
      </c>
      <c r="N75" s="1">
        <v>0</v>
      </c>
      <c r="O75" s="1">
        <f t="shared" si="4"/>
        <v>0</v>
      </c>
      <c r="P75" s="1">
        <v>0</v>
      </c>
      <c r="Q75" s="1">
        <v>0</v>
      </c>
      <c r="R75" s="1">
        <v>9</v>
      </c>
      <c r="S75" s="1" t="s">
        <v>1058</v>
      </c>
      <c r="T75" s="1" t="s">
        <v>1058</v>
      </c>
      <c r="U75" s="1" t="s">
        <v>1058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1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1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1</v>
      </c>
      <c r="BB75" s="1">
        <v>0</v>
      </c>
      <c r="BC75" s="1">
        <v>0</v>
      </c>
      <c r="BD75" s="1">
        <v>81</v>
      </c>
    </row>
    <row r="76" spans="1:56" x14ac:dyDescent="0.2">
      <c r="A76" s="1" t="s">
        <v>174</v>
      </c>
      <c r="B76" s="1" t="s">
        <v>177</v>
      </c>
      <c r="C76" s="1" t="s">
        <v>175</v>
      </c>
      <c r="D76" s="1" t="s">
        <v>269</v>
      </c>
      <c r="E76" s="1" t="s">
        <v>270</v>
      </c>
      <c r="F76" s="1" t="s">
        <v>271</v>
      </c>
      <c r="G76" s="1">
        <v>3</v>
      </c>
      <c r="H76" s="1">
        <v>2</v>
      </c>
      <c r="I76" s="1">
        <v>76</v>
      </c>
      <c r="J76" s="1">
        <f t="shared" si="3"/>
        <v>122.3068</v>
      </c>
      <c r="K76" s="1">
        <v>1</v>
      </c>
      <c r="L76" s="1">
        <v>11</v>
      </c>
      <c r="M76" s="1">
        <v>0</v>
      </c>
      <c r="N76" s="1">
        <v>0</v>
      </c>
      <c r="O76" s="1">
        <f t="shared" si="4"/>
        <v>0</v>
      </c>
      <c r="P76" s="1">
        <v>0</v>
      </c>
      <c r="Q76" s="1">
        <v>0</v>
      </c>
      <c r="R76" s="1">
        <v>3</v>
      </c>
      <c r="S76" s="1" t="s">
        <v>1058</v>
      </c>
      <c r="T76" s="1" t="s">
        <v>1058</v>
      </c>
      <c r="U76" s="1" t="s">
        <v>1058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1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22</v>
      </c>
    </row>
    <row r="77" spans="1:56" x14ac:dyDescent="0.2">
      <c r="A77" s="1" t="s">
        <v>174</v>
      </c>
      <c r="B77" s="1" t="s">
        <v>177</v>
      </c>
      <c r="C77" s="1" t="s">
        <v>175</v>
      </c>
      <c r="D77" s="1" t="s">
        <v>272</v>
      </c>
      <c r="E77" s="1" t="s">
        <v>273</v>
      </c>
      <c r="F77" s="1" t="s">
        <v>274</v>
      </c>
      <c r="G77" s="1">
        <v>1</v>
      </c>
      <c r="H77" s="1">
        <v>1</v>
      </c>
      <c r="I77" s="1">
        <v>58</v>
      </c>
      <c r="J77" s="1">
        <f t="shared" si="3"/>
        <v>93.339399999999998</v>
      </c>
      <c r="K77" s="1">
        <v>1</v>
      </c>
      <c r="L77" s="1">
        <v>9</v>
      </c>
      <c r="M77" s="1">
        <v>0</v>
      </c>
      <c r="N77" s="1">
        <v>0</v>
      </c>
      <c r="O77" s="1">
        <f t="shared" si="4"/>
        <v>0</v>
      </c>
      <c r="P77" s="1">
        <v>0</v>
      </c>
      <c r="Q77" s="1">
        <v>0</v>
      </c>
      <c r="R77" s="1">
        <v>2</v>
      </c>
      <c r="S77" s="1" t="s">
        <v>1058</v>
      </c>
      <c r="T77" s="1" t="s">
        <v>1058</v>
      </c>
      <c r="U77" s="1" t="s">
        <v>1058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1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1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42</v>
      </c>
    </row>
    <row r="78" spans="1:56" x14ac:dyDescent="0.2">
      <c r="A78" s="1" t="s">
        <v>174</v>
      </c>
      <c r="B78" s="1" t="s">
        <v>177</v>
      </c>
      <c r="C78" s="1" t="s">
        <v>175</v>
      </c>
      <c r="D78" s="1" t="s">
        <v>275</v>
      </c>
      <c r="E78" s="1" t="s">
        <v>276</v>
      </c>
      <c r="F78" s="1" t="s">
        <v>277</v>
      </c>
      <c r="G78" s="1">
        <v>2</v>
      </c>
      <c r="H78" s="1">
        <v>3</v>
      </c>
      <c r="I78" s="1">
        <f>326+125+26</f>
        <v>477</v>
      </c>
      <c r="J78" s="1">
        <f t="shared" si="3"/>
        <v>767.63609999999994</v>
      </c>
      <c r="K78" s="1">
        <v>2</v>
      </c>
      <c r="L78" s="1">
        <v>1</v>
      </c>
      <c r="M78" s="1">
        <v>0</v>
      </c>
      <c r="N78" s="1">
        <v>0</v>
      </c>
      <c r="O78" s="1">
        <f t="shared" si="4"/>
        <v>0</v>
      </c>
      <c r="P78" s="1">
        <v>0</v>
      </c>
      <c r="Q78" s="1">
        <v>0</v>
      </c>
      <c r="R78" s="1">
        <v>5</v>
      </c>
      <c r="S78" s="1" t="s">
        <v>1058</v>
      </c>
      <c r="T78" s="1" t="s">
        <v>1058</v>
      </c>
      <c r="U78" s="1" t="s">
        <v>1058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1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119</v>
      </c>
    </row>
    <row r="79" spans="1:56" x14ac:dyDescent="0.2">
      <c r="A79" s="1" t="s">
        <v>174</v>
      </c>
      <c r="B79" s="1" t="s">
        <v>177</v>
      </c>
      <c r="C79" s="1" t="s">
        <v>175</v>
      </c>
      <c r="D79" s="1" t="s">
        <v>278</v>
      </c>
      <c r="E79" s="1" t="s">
        <v>279</v>
      </c>
      <c r="F79" s="1" t="s">
        <v>280</v>
      </c>
      <c r="G79" s="1">
        <v>2</v>
      </c>
      <c r="H79" s="1">
        <v>0</v>
      </c>
      <c r="I79" s="1">
        <v>0</v>
      </c>
      <c r="J79" s="1">
        <f t="shared" si="3"/>
        <v>0</v>
      </c>
      <c r="K79" s="1">
        <v>0</v>
      </c>
      <c r="L79" s="1">
        <v>0</v>
      </c>
      <c r="M79" s="1">
        <v>0</v>
      </c>
      <c r="N79" s="1">
        <v>0</v>
      </c>
      <c r="O79" s="1">
        <f t="shared" si="4"/>
        <v>0</v>
      </c>
      <c r="P79" s="1">
        <v>0</v>
      </c>
      <c r="Q79" s="1">
        <v>0</v>
      </c>
      <c r="R79" s="1">
        <v>0</v>
      </c>
      <c r="S79" s="1" t="s">
        <v>1058</v>
      </c>
      <c r="T79" s="1">
        <v>0</v>
      </c>
      <c r="U79" s="1">
        <f t="shared" ref="U79:U89" si="5">T79*1.6093</f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</row>
    <row r="80" spans="1:56" x14ac:dyDescent="0.2">
      <c r="A80" s="1" t="s">
        <v>174</v>
      </c>
      <c r="B80" s="1" t="s">
        <v>177</v>
      </c>
      <c r="C80" s="1" t="s">
        <v>175</v>
      </c>
      <c r="D80" s="1" t="s">
        <v>281</v>
      </c>
      <c r="E80" s="1" t="s">
        <v>282</v>
      </c>
      <c r="F80" s="1" t="s">
        <v>283</v>
      </c>
      <c r="G80" s="1">
        <v>3</v>
      </c>
      <c r="H80" s="1">
        <v>0</v>
      </c>
      <c r="I80" s="1">
        <v>0</v>
      </c>
      <c r="J80" s="1">
        <f t="shared" si="3"/>
        <v>0</v>
      </c>
      <c r="K80" s="1">
        <v>0</v>
      </c>
      <c r="L80" s="1">
        <v>0</v>
      </c>
      <c r="M80" s="1">
        <v>0</v>
      </c>
      <c r="N80" s="1">
        <v>0</v>
      </c>
      <c r="O80" s="1">
        <f t="shared" si="4"/>
        <v>0</v>
      </c>
      <c r="P80" s="1">
        <v>0</v>
      </c>
      <c r="Q80" s="1">
        <v>0</v>
      </c>
      <c r="R80" s="1">
        <v>0</v>
      </c>
      <c r="S80" s="1" t="s">
        <v>1058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</row>
    <row r="81" spans="1:56" x14ac:dyDescent="0.2">
      <c r="A81" s="1" t="s">
        <v>174</v>
      </c>
      <c r="B81" s="1" t="s">
        <v>177</v>
      </c>
      <c r="C81" s="1" t="s">
        <v>175</v>
      </c>
      <c r="D81" s="1" t="s">
        <v>284</v>
      </c>
      <c r="E81" s="1" t="s">
        <v>285</v>
      </c>
      <c r="F81" s="1" t="s">
        <v>286</v>
      </c>
      <c r="G81" s="1">
        <v>4</v>
      </c>
      <c r="H81" s="1">
        <v>0</v>
      </c>
      <c r="I81" s="1">
        <v>0</v>
      </c>
      <c r="J81" s="1">
        <f t="shared" si="3"/>
        <v>0</v>
      </c>
      <c r="K81" s="1">
        <v>0</v>
      </c>
      <c r="L81" s="1">
        <v>0</v>
      </c>
      <c r="M81" s="1">
        <v>0</v>
      </c>
      <c r="N81" s="1">
        <v>0</v>
      </c>
      <c r="O81" s="1">
        <f t="shared" si="4"/>
        <v>0</v>
      </c>
      <c r="P81" s="1">
        <v>0</v>
      </c>
      <c r="Q81" s="1">
        <v>0</v>
      </c>
      <c r="R81" s="1">
        <v>0</v>
      </c>
      <c r="S81" s="1" t="s">
        <v>1058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</row>
    <row r="82" spans="1:56" x14ac:dyDescent="0.2">
      <c r="A82" s="1" t="s">
        <v>287</v>
      </c>
      <c r="B82" s="1" t="s">
        <v>311</v>
      </c>
      <c r="C82" s="1" t="s">
        <v>288</v>
      </c>
      <c r="D82" s="1" t="s">
        <v>289</v>
      </c>
      <c r="E82" s="1" t="s">
        <v>290</v>
      </c>
      <c r="F82" s="1" t="s">
        <v>291</v>
      </c>
      <c r="G82" s="1">
        <v>1</v>
      </c>
      <c r="H82" s="1">
        <v>3</v>
      </c>
      <c r="I82" s="1">
        <v>567</v>
      </c>
      <c r="J82" s="1">
        <f t="shared" si="3"/>
        <v>912.47309999999993</v>
      </c>
      <c r="K82" s="1">
        <v>3</v>
      </c>
      <c r="L82" s="1">
        <v>0</v>
      </c>
      <c r="M82" s="1">
        <v>2</v>
      </c>
      <c r="N82" s="1">
        <v>30.125</v>
      </c>
      <c r="O82" s="1">
        <f t="shared" si="4"/>
        <v>48.480162499999999</v>
      </c>
      <c r="P82" s="1">
        <v>2</v>
      </c>
      <c r="Q82" s="1">
        <v>2</v>
      </c>
      <c r="R82" s="1">
        <v>30</v>
      </c>
      <c r="S82" s="1" t="s">
        <v>1058</v>
      </c>
      <c r="T82" s="1" t="s">
        <v>1058</v>
      </c>
      <c r="U82" s="1" t="s">
        <v>1058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1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314</v>
      </c>
    </row>
    <row r="83" spans="1:56" x14ac:dyDescent="0.2">
      <c r="A83" s="1" t="s">
        <v>287</v>
      </c>
      <c r="B83" s="1" t="s">
        <v>311</v>
      </c>
      <c r="C83" s="1" t="s">
        <v>288</v>
      </c>
      <c r="D83" s="1" t="s">
        <v>292</v>
      </c>
      <c r="E83" s="1" t="s">
        <v>293</v>
      </c>
      <c r="F83" s="1" t="s">
        <v>294</v>
      </c>
      <c r="G83" s="1">
        <v>0</v>
      </c>
      <c r="H83" s="1">
        <v>0</v>
      </c>
      <c r="I83" s="1">
        <v>0</v>
      </c>
      <c r="J83" s="1">
        <f t="shared" si="3"/>
        <v>0</v>
      </c>
      <c r="K83" s="1">
        <v>0</v>
      </c>
      <c r="L83" s="1">
        <v>0</v>
      </c>
      <c r="M83" s="1">
        <v>0</v>
      </c>
      <c r="N83" s="1">
        <v>0</v>
      </c>
      <c r="O83" s="1">
        <f t="shared" si="4"/>
        <v>0</v>
      </c>
      <c r="P83" s="1">
        <v>0</v>
      </c>
      <c r="Q83" s="1">
        <v>0</v>
      </c>
      <c r="R83" s="1">
        <v>3</v>
      </c>
      <c r="S83" s="1" t="s">
        <v>1058</v>
      </c>
      <c r="T83" s="1" t="s">
        <v>1058</v>
      </c>
      <c r="U83" s="1" t="s">
        <v>1058</v>
      </c>
      <c r="V83" s="1">
        <v>0</v>
      </c>
      <c r="W83" s="1">
        <v>0</v>
      </c>
      <c r="X83" s="1">
        <v>0</v>
      </c>
      <c r="Y83" s="1">
        <v>0</v>
      </c>
      <c r="Z83" s="1">
        <v>1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1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1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64</v>
      </c>
    </row>
    <row r="84" spans="1:56" x14ac:dyDescent="0.2">
      <c r="A84" s="1" t="s">
        <v>287</v>
      </c>
      <c r="B84" s="1" t="s">
        <v>311</v>
      </c>
      <c r="C84" s="1" t="s">
        <v>288</v>
      </c>
      <c r="D84" s="1" t="s">
        <v>295</v>
      </c>
      <c r="E84" s="1" t="s">
        <v>296</v>
      </c>
      <c r="F84" s="1" t="s">
        <v>297</v>
      </c>
      <c r="G84" s="1">
        <v>0</v>
      </c>
      <c r="H84" s="1">
        <v>2</v>
      </c>
      <c r="I84" s="1">
        <v>325</v>
      </c>
      <c r="J84" s="1">
        <f t="shared" si="3"/>
        <v>523.02250000000004</v>
      </c>
      <c r="K84" s="1">
        <v>2</v>
      </c>
      <c r="L84" s="1">
        <v>0</v>
      </c>
      <c r="M84" s="1">
        <v>1</v>
      </c>
      <c r="N84" s="1">
        <v>17</v>
      </c>
      <c r="O84" s="1">
        <f t="shared" si="4"/>
        <v>27.3581</v>
      </c>
      <c r="P84" s="1">
        <v>0</v>
      </c>
      <c r="Q84" s="1">
        <v>2</v>
      </c>
      <c r="R84" s="1">
        <v>1</v>
      </c>
      <c r="S84" s="1" t="s">
        <v>1058</v>
      </c>
      <c r="T84" s="1" t="s">
        <v>1058</v>
      </c>
      <c r="U84" s="1" t="s">
        <v>1058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1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1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1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71</v>
      </c>
    </row>
    <row r="85" spans="1:56" x14ac:dyDescent="0.2">
      <c r="A85" s="1" t="s">
        <v>287</v>
      </c>
      <c r="B85" s="1" t="s">
        <v>311</v>
      </c>
      <c r="C85" s="1" t="s">
        <v>288</v>
      </c>
      <c r="D85" s="1" t="s">
        <v>298</v>
      </c>
      <c r="E85" s="1" t="s">
        <v>299</v>
      </c>
      <c r="F85" s="1" t="s">
        <v>300</v>
      </c>
      <c r="G85" s="1">
        <v>0</v>
      </c>
      <c r="H85" s="1">
        <v>0</v>
      </c>
      <c r="I85" s="1">
        <v>0</v>
      </c>
      <c r="J85" s="1">
        <f t="shared" si="3"/>
        <v>0</v>
      </c>
      <c r="K85" s="1">
        <v>0</v>
      </c>
      <c r="L85" s="1">
        <v>0</v>
      </c>
      <c r="M85" s="1">
        <v>2</v>
      </c>
      <c r="N85" s="1">
        <v>74.25</v>
      </c>
      <c r="O85" s="1">
        <f t="shared" si="4"/>
        <v>119.49052499999999</v>
      </c>
      <c r="P85" s="1">
        <v>0</v>
      </c>
      <c r="Q85" s="1">
        <v>6</v>
      </c>
      <c r="R85" s="1">
        <v>5</v>
      </c>
      <c r="S85" s="1" t="s">
        <v>1058</v>
      </c>
      <c r="T85" s="1" t="s">
        <v>1058</v>
      </c>
      <c r="U85" s="1" t="s">
        <v>1058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1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1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31</v>
      </c>
    </row>
    <row r="86" spans="1:56" x14ac:dyDescent="0.2">
      <c r="A86" s="1" t="s">
        <v>287</v>
      </c>
      <c r="B86" s="1" t="s">
        <v>311</v>
      </c>
      <c r="C86" s="1" t="s">
        <v>288</v>
      </c>
      <c r="D86" s="1" t="s">
        <v>301</v>
      </c>
      <c r="E86" s="1" t="s">
        <v>302</v>
      </c>
      <c r="F86" s="1" t="s">
        <v>303</v>
      </c>
      <c r="G86" s="1">
        <v>1</v>
      </c>
      <c r="H86" s="1">
        <v>9</v>
      </c>
      <c r="I86" s="1">
        <v>1009</v>
      </c>
      <c r="J86" s="1">
        <f t="shared" si="3"/>
        <v>1623.7837</v>
      </c>
      <c r="K86" s="1">
        <v>9</v>
      </c>
      <c r="L86" s="1">
        <v>4</v>
      </c>
      <c r="M86" s="1">
        <v>0</v>
      </c>
      <c r="N86" s="1">
        <v>0</v>
      </c>
      <c r="O86" s="1">
        <f t="shared" si="4"/>
        <v>0</v>
      </c>
      <c r="P86" s="1">
        <v>0</v>
      </c>
      <c r="Q86" s="1">
        <v>0</v>
      </c>
      <c r="R86" s="1">
        <v>4</v>
      </c>
      <c r="S86" s="1" t="s">
        <v>1058</v>
      </c>
      <c r="T86" s="1" t="s">
        <v>1058</v>
      </c>
      <c r="U86" s="1" t="s">
        <v>1058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1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350</v>
      </c>
    </row>
    <row r="87" spans="1:56" x14ac:dyDescent="0.2">
      <c r="A87" s="1" t="s">
        <v>287</v>
      </c>
      <c r="B87" s="1" t="s">
        <v>311</v>
      </c>
      <c r="C87" s="1" t="s">
        <v>288</v>
      </c>
      <c r="D87" s="1" t="s">
        <v>304</v>
      </c>
      <c r="E87" s="1" t="s">
        <v>305</v>
      </c>
      <c r="F87" s="1" t="s">
        <v>306</v>
      </c>
      <c r="G87" s="1">
        <v>0</v>
      </c>
      <c r="H87" s="1">
        <v>2</v>
      </c>
      <c r="I87" s="1">
        <v>14</v>
      </c>
      <c r="J87" s="1">
        <f t="shared" si="3"/>
        <v>22.530200000000001</v>
      </c>
      <c r="K87" s="1">
        <v>1</v>
      </c>
      <c r="L87" s="1">
        <v>0</v>
      </c>
      <c r="M87" s="1">
        <v>0</v>
      </c>
      <c r="N87" s="1">
        <v>0</v>
      </c>
      <c r="O87" s="1">
        <f t="shared" si="4"/>
        <v>0</v>
      </c>
      <c r="P87" s="1">
        <v>0</v>
      </c>
      <c r="Q87" s="1">
        <v>0</v>
      </c>
      <c r="R87" s="1">
        <v>0</v>
      </c>
      <c r="S87" s="1" t="s">
        <v>1058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</row>
    <row r="88" spans="1:56" x14ac:dyDescent="0.2">
      <c r="A88" s="1" t="s">
        <v>287</v>
      </c>
      <c r="B88" s="1" t="s">
        <v>311</v>
      </c>
      <c r="C88" s="1" t="s">
        <v>288</v>
      </c>
      <c r="D88" s="1" t="s">
        <v>307</v>
      </c>
      <c r="E88" s="1" t="s">
        <v>308</v>
      </c>
      <c r="F88" s="1" t="s">
        <v>309</v>
      </c>
      <c r="G88" s="1">
        <v>0</v>
      </c>
      <c r="H88" s="1">
        <v>4</v>
      </c>
      <c r="I88" s="1">
        <v>413</v>
      </c>
      <c r="J88" s="1">
        <f t="shared" si="3"/>
        <v>664.64089999999999</v>
      </c>
      <c r="K88" s="1">
        <v>4</v>
      </c>
      <c r="L88" s="1">
        <v>0</v>
      </c>
      <c r="M88" s="1">
        <v>0</v>
      </c>
      <c r="N88" s="1">
        <v>0</v>
      </c>
      <c r="O88" s="1">
        <f t="shared" si="4"/>
        <v>0</v>
      </c>
      <c r="P88" s="1">
        <v>0</v>
      </c>
      <c r="Q88" s="1">
        <v>0</v>
      </c>
      <c r="R88" s="1">
        <v>4</v>
      </c>
      <c r="S88" s="1" t="s">
        <v>1058</v>
      </c>
      <c r="T88" s="1">
        <v>0</v>
      </c>
      <c r="U88" s="1">
        <f t="shared" si="5"/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1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40</v>
      </c>
    </row>
    <row r="89" spans="1:56" x14ac:dyDescent="0.2">
      <c r="A89" s="1" t="s">
        <v>287</v>
      </c>
      <c r="B89" s="1" t="s">
        <v>311</v>
      </c>
      <c r="C89" s="1" t="s">
        <v>288</v>
      </c>
      <c r="D89" s="1" t="s">
        <v>310</v>
      </c>
      <c r="E89" s="1" t="s">
        <v>311</v>
      </c>
      <c r="F89" s="1" t="s">
        <v>312</v>
      </c>
      <c r="G89" s="1">
        <v>5</v>
      </c>
      <c r="H89" s="1">
        <v>1</v>
      </c>
      <c r="I89" s="1">
        <v>45</v>
      </c>
      <c r="J89" s="1">
        <f t="shared" si="3"/>
        <v>72.418499999999995</v>
      </c>
      <c r="K89" s="1">
        <v>1</v>
      </c>
      <c r="L89" s="1">
        <v>0</v>
      </c>
      <c r="M89" s="1">
        <v>0</v>
      </c>
      <c r="N89" s="1">
        <v>0</v>
      </c>
      <c r="O89" s="1">
        <f t="shared" si="4"/>
        <v>0</v>
      </c>
      <c r="P89" s="1">
        <v>0</v>
      </c>
      <c r="Q89" s="1">
        <v>0</v>
      </c>
      <c r="R89" s="1">
        <v>2</v>
      </c>
      <c r="S89" s="1" t="s">
        <v>1058</v>
      </c>
      <c r="T89" s="1">
        <v>0</v>
      </c>
      <c r="U89" s="1">
        <f t="shared" si="5"/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1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56</v>
      </c>
    </row>
    <row r="90" spans="1:56" x14ac:dyDescent="0.2">
      <c r="A90" s="1" t="s">
        <v>287</v>
      </c>
      <c r="B90" s="1" t="s">
        <v>311</v>
      </c>
      <c r="C90" s="1" t="s">
        <v>288</v>
      </c>
      <c r="D90" s="1" t="s">
        <v>313</v>
      </c>
      <c r="E90" s="1" t="s">
        <v>314</v>
      </c>
      <c r="F90" s="1" t="s">
        <v>315</v>
      </c>
      <c r="G90" s="1">
        <v>1</v>
      </c>
      <c r="H90" s="1">
        <v>5</v>
      </c>
      <c r="I90" s="1">
        <v>1495</v>
      </c>
      <c r="J90" s="1">
        <f t="shared" si="3"/>
        <v>2405.9034999999999</v>
      </c>
      <c r="K90" s="1">
        <v>7</v>
      </c>
      <c r="L90" s="1">
        <v>0</v>
      </c>
      <c r="M90" s="1">
        <v>0</v>
      </c>
      <c r="N90" s="1">
        <v>0</v>
      </c>
      <c r="O90" s="1">
        <f t="shared" si="4"/>
        <v>0</v>
      </c>
      <c r="P90" s="1">
        <v>0</v>
      </c>
      <c r="Q90" s="1">
        <v>0</v>
      </c>
      <c r="R90" s="1">
        <v>1</v>
      </c>
      <c r="S90" s="1" t="s">
        <v>1058</v>
      </c>
      <c r="T90" s="1" t="s">
        <v>1058</v>
      </c>
      <c r="U90" s="1" t="s">
        <v>1058</v>
      </c>
      <c r="V90" s="1">
        <v>0</v>
      </c>
      <c r="W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1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1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134</v>
      </c>
    </row>
    <row r="91" spans="1:56" x14ac:dyDescent="0.2">
      <c r="A91" s="1" t="s">
        <v>287</v>
      </c>
      <c r="B91" s="1" t="s">
        <v>311</v>
      </c>
      <c r="C91" s="1" t="s">
        <v>288</v>
      </c>
      <c r="D91" s="1" t="s">
        <v>316</v>
      </c>
      <c r="E91" s="1" t="s">
        <v>317</v>
      </c>
      <c r="F91" s="1" t="s">
        <v>318</v>
      </c>
      <c r="G91" s="1">
        <v>2</v>
      </c>
      <c r="H91" s="1">
        <v>10</v>
      </c>
      <c r="I91" s="1">
        <v>94</v>
      </c>
      <c r="J91" s="1">
        <f t="shared" si="3"/>
        <v>151.27420000000001</v>
      </c>
      <c r="K91" s="1">
        <v>12</v>
      </c>
      <c r="L91" s="1">
        <v>2</v>
      </c>
      <c r="M91" s="1">
        <v>0</v>
      </c>
      <c r="N91" s="1">
        <v>0</v>
      </c>
      <c r="O91" s="1">
        <f t="shared" si="4"/>
        <v>0</v>
      </c>
      <c r="P91" s="1">
        <v>0</v>
      </c>
      <c r="Q91" s="1">
        <v>0</v>
      </c>
      <c r="R91" s="1">
        <v>17</v>
      </c>
      <c r="S91" s="1" t="s">
        <v>1058</v>
      </c>
      <c r="T91" s="1" t="s">
        <v>1058</v>
      </c>
      <c r="U91" s="1" t="s">
        <v>1058</v>
      </c>
      <c r="V91" s="1">
        <v>0</v>
      </c>
      <c r="W91" s="1">
        <v>1</v>
      </c>
      <c r="X91" s="1">
        <v>1</v>
      </c>
      <c r="Y91" s="1">
        <v>1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1</v>
      </c>
      <c r="AN91" s="1">
        <v>0</v>
      </c>
      <c r="AO91" s="1">
        <v>1</v>
      </c>
      <c r="AP91" s="1">
        <v>0</v>
      </c>
      <c r="AQ91" s="1">
        <v>0</v>
      </c>
      <c r="AR91" s="1">
        <v>0</v>
      </c>
      <c r="AS91" s="1">
        <v>0</v>
      </c>
      <c r="AT91" s="1">
        <v>1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158</v>
      </c>
    </row>
    <row r="92" spans="1:56" x14ac:dyDescent="0.2">
      <c r="A92" s="1" t="s">
        <v>1072</v>
      </c>
      <c r="B92" s="1" t="s">
        <v>320</v>
      </c>
      <c r="C92" s="1" t="s">
        <v>1059</v>
      </c>
      <c r="D92" s="1" t="s">
        <v>319</v>
      </c>
      <c r="E92" s="1" t="s">
        <v>320</v>
      </c>
      <c r="F92" s="1" t="s">
        <v>321</v>
      </c>
      <c r="G92" s="1">
        <v>0</v>
      </c>
      <c r="H92" s="1">
        <v>3</v>
      </c>
      <c r="I92" s="1">
        <v>44</v>
      </c>
      <c r="J92" s="1">
        <f t="shared" si="3"/>
        <v>70.809200000000004</v>
      </c>
      <c r="K92" s="1">
        <v>0</v>
      </c>
      <c r="L92" s="1">
        <v>0</v>
      </c>
      <c r="M92" s="1">
        <v>2</v>
      </c>
      <c r="N92" s="1">
        <v>66.05</v>
      </c>
      <c r="O92" s="1">
        <f t="shared" si="4"/>
        <v>106.294265</v>
      </c>
      <c r="P92" s="1">
        <v>2</v>
      </c>
      <c r="Q92" s="1">
        <v>13</v>
      </c>
      <c r="R92" s="1">
        <v>21</v>
      </c>
      <c r="S92" s="1" t="s">
        <v>1058</v>
      </c>
      <c r="T92" s="1" t="s">
        <v>1058</v>
      </c>
      <c r="U92" s="1" t="s">
        <v>1058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1</v>
      </c>
      <c r="AG92" s="1">
        <v>1</v>
      </c>
      <c r="AH92" s="1">
        <v>0</v>
      </c>
      <c r="AI92" s="1">
        <v>0</v>
      </c>
      <c r="AJ92" s="1">
        <v>0</v>
      </c>
      <c r="AK92" s="1">
        <v>1</v>
      </c>
      <c r="AL92" s="1">
        <v>1</v>
      </c>
      <c r="AM92" s="1">
        <v>1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</v>
      </c>
      <c r="AU92" s="1">
        <v>0</v>
      </c>
      <c r="AV92" s="1">
        <v>0</v>
      </c>
      <c r="AW92" s="1">
        <v>0</v>
      </c>
      <c r="AX92" s="1">
        <v>1</v>
      </c>
      <c r="AY92" s="1">
        <v>0</v>
      </c>
      <c r="AZ92" s="1">
        <v>0</v>
      </c>
      <c r="BA92" s="1">
        <v>1</v>
      </c>
      <c r="BB92" s="1">
        <v>0</v>
      </c>
      <c r="BC92" s="1">
        <v>0</v>
      </c>
      <c r="BD92" s="1">
        <v>1380</v>
      </c>
    </row>
    <row r="93" spans="1:56" x14ac:dyDescent="0.2">
      <c r="A93" s="1" t="s">
        <v>1072</v>
      </c>
      <c r="B93" s="1" t="s">
        <v>320</v>
      </c>
      <c r="C93" s="1" t="s">
        <v>1059</v>
      </c>
      <c r="D93" s="1" t="s">
        <v>322</v>
      </c>
      <c r="E93" s="1" t="s">
        <v>323</v>
      </c>
      <c r="F93" s="1" t="s">
        <v>324</v>
      </c>
      <c r="G93" s="1">
        <v>0</v>
      </c>
      <c r="H93" s="1">
        <v>2</v>
      </c>
      <c r="I93" s="1">
        <v>15</v>
      </c>
      <c r="J93" s="1">
        <f t="shared" si="3"/>
        <v>24.139499999999998</v>
      </c>
      <c r="K93" s="1">
        <v>4</v>
      </c>
      <c r="L93" s="1">
        <v>7</v>
      </c>
      <c r="M93" s="1">
        <v>0</v>
      </c>
      <c r="N93" s="1">
        <v>0</v>
      </c>
      <c r="O93" s="1">
        <f t="shared" si="4"/>
        <v>0</v>
      </c>
      <c r="P93" s="1">
        <v>0</v>
      </c>
      <c r="Q93" s="1">
        <v>0</v>
      </c>
      <c r="R93" s="1">
        <v>8</v>
      </c>
      <c r="S93" s="1" t="s">
        <v>1058</v>
      </c>
      <c r="T93" s="1" t="s">
        <v>1058</v>
      </c>
      <c r="U93" s="1" t="s">
        <v>1058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1</v>
      </c>
      <c r="AG93" s="1">
        <v>1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1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1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101</v>
      </c>
    </row>
    <row r="94" spans="1:56" x14ac:dyDescent="0.2">
      <c r="A94" s="1" t="s">
        <v>1072</v>
      </c>
      <c r="B94" s="1" t="s">
        <v>320</v>
      </c>
      <c r="C94" s="1" t="s">
        <v>1059</v>
      </c>
      <c r="D94" s="1" t="s">
        <v>325</v>
      </c>
      <c r="E94" s="1" t="s">
        <v>326</v>
      </c>
      <c r="F94" s="1" t="s">
        <v>327</v>
      </c>
      <c r="G94" s="1">
        <v>0</v>
      </c>
      <c r="H94" s="1">
        <v>0</v>
      </c>
      <c r="I94" s="1">
        <v>0</v>
      </c>
      <c r="J94" s="1">
        <f t="shared" si="3"/>
        <v>0</v>
      </c>
      <c r="K94" s="1">
        <v>0</v>
      </c>
      <c r="L94" s="1">
        <v>0</v>
      </c>
      <c r="M94" s="1">
        <v>0</v>
      </c>
      <c r="N94" s="1">
        <v>0</v>
      </c>
      <c r="O94" s="1">
        <f t="shared" si="4"/>
        <v>0</v>
      </c>
      <c r="P94" s="1">
        <v>0</v>
      </c>
      <c r="Q94" s="1">
        <v>0</v>
      </c>
      <c r="R94" s="1">
        <v>18</v>
      </c>
      <c r="S94" s="1" t="s">
        <v>1058</v>
      </c>
      <c r="T94" s="1" t="s">
        <v>1058</v>
      </c>
      <c r="U94" s="1" t="s">
        <v>1058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1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1</v>
      </c>
      <c r="AN94" s="1">
        <v>0</v>
      </c>
      <c r="AO94" s="1">
        <v>1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1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114</v>
      </c>
    </row>
    <row r="95" spans="1:56" x14ac:dyDescent="0.2">
      <c r="A95" s="1" t="s">
        <v>1072</v>
      </c>
      <c r="B95" s="1" t="s">
        <v>320</v>
      </c>
      <c r="C95" s="1" t="s">
        <v>1059</v>
      </c>
      <c r="D95" s="1" t="s">
        <v>328</v>
      </c>
      <c r="E95" s="1" t="s">
        <v>329</v>
      </c>
      <c r="F95" s="1" t="s">
        <v>330</v>
      </c>
      <c r="G95" s="1">
        <v>0</v>
      </c>
      <c r="H95" s="1">
        <v>2</v>
      </c>
      <c r="I95" s="1">
        <v>43</v>
      </c>
      <c r="J95" s="1">
        <f t="shared" si="3"/>
        <v>69.1999</v>
      </c>
      <c r="K95" s="1">
        <v>0</v>
      </c>
      <c r="L95" s="1">
        <v>6</v>
      </c>
      <c r="M95" s="1">
        <v>2</v>
      </c>
      <c r="N95" s="1">
        <v>30</v>
      </c>
      <c r="O95" s="1">
        <f t="shared" si="4"/>
        <v>48.278999999999996</v>
      </c>
      <c r="P95" s="1">
        <v>1</v>
      </c>
      <c r="Q95" s="1">
        <v>8</v>
      </c>
      <c r="R95" s="1">
        <v>2</v>
      </c>
      <c r="S95" s="1" t="s">
        <v>1058</v>
      </c>
      <c r="T95" s="1" t="s">
        <v>1058</v>
      </c>
      <c r="U95" s="1" t="s">
        <v>1058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1</v>
      </c>
      <c r="AG95" s="1">
        <v>1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22</v>
      </c>
    </row>
    <row r="96" spans="1:56" x14ac:dyDescent="0.2">
      <c r="A96" s="1" t="s">
        <v>1072</v>
      </c>
      <c r="B96" s="1" t="s">
        <v>320</v>
      </c>
      <c r="C96" s="1" t="s">
        <v>1059</v>
      </c>
      <c r="D96" s="1" t="s">
        <v>331</v>
      </c>
      <c r="E96" s="1" t="s">
        <v>332</v>
      </c>
      <c r="F96" s="1" t="s">
        <v>333</v>
      </c>
      <c r="G96" s="1">
        <v>0</v>
      </c>
      <c r="H96" s="1">
        <v>4</v>
      </c>
      <c r="I96" s="1">
        <v>42</v>
      </c>
      <c r="J96" s="1">
        <f t="shared" si="3"/>
        <v>67.590599999999995</v>
      </c>
      <c r="K96" s="1">
        <v>0</v>
      </c>
      <c r="L96" s="1">
        <v>21</v>
      </c>
      <c r="M96" s="1">
        <v>2</v>
      </c>
      <c r="N96" s="1">
        <v>44.1</v>
      </c>
      <c r="O96" s="1">
        <f t="shared" si="4"/>
        <v>70.970129999999997</v>
      </c>
      <c r="P96" s="1">
        <v>4</v>
      </c>
      <c r="Q96" s="1">
        <v>6</v>
      </c>
      <c r="R96" s="1">
        <v>12</v>
      </c>
      <c r="S96" s="1">
        <v>7</v>
      </c>
      <c r="T96" s="1" t="s">
        <v>1058</v>
      </c>
      <c r="U96" s="1" t="s">
        <v>1058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1</v>
      </c>
      <c r="AB96" s="1">
        <v>0</v>
      </c>
      <c r="AC96" s="1">
        <v>0</v>
      </c>
      <c r="AD96" s="1">
        <v>0</v>
      </c>
      <c r="AE96" s="1">
        <v>0</v>
      </c>
      <c r="AF96" s="1">
        <v>1</v>
      </c>
      <c r="AG96" s="1">
        <v>1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1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1</v>
      </c>
      <c r="AV96" s="1">
        <v>0</v>
      </c>
      <c r="AW96" s="1">
        <v>0</v>
      </c>
      <c r="AX96" s="1">
        <v>1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262</v>
      </c>
    </row>
    <row r="97" spans="1:56" x14ac:dyDescent="0.2">
      <c r="A97" s="1" t="s">
        <v>1072</v>
      </c>
      <c r="B97" s="1" t="s">
        <v>320</v>
      </c>
      <c r="C97" s="1" t="s">
        <v>1059</v>
      </c>
      <c r="D97" s="1" t="s">
        <v>334</v>
      </c>
      <c r="E97" s="1" t="s">
        <v>335</v>
      </c>
      <c r="F97" s="1" t="s">
        <v>336</v>
      </c>
      <c r="G97" s="1">
        <v>0</v>
      </c>
      <c r="H97" s="1">
        <v>0</v>
      </c>
      <c r="I97" s="1">
        <v>0</v>
      </c>
      <c r="J97" s="1">
        <f t="shared" si="3"/>
        <v>0</v>
      </c>
      <c r="K97" s="1">
        <v>0</v>
      </c>
      <c r="L97" s="1">
        <v>0</v>
      </c>
      <c r="M97" s="1">
        <v>1</v>
      </c>
      <c r="N97" s="1">
        <v>18</v>
      </c>
      <c r="O97" s="1">
        <f t="shared" si="4"/>
        <v>28.967399999999998</v>
      </c>
      <c r="P97" s="1">
        <v>2</v>
      </c>
      <c r="Q97" s="1">
        <v>2</v>
      </c>
      <c r="R97" s="1">
        <v>3</v>
      </c>
      <c r="S97" s="1">
        <v>2</v>
      </c>
      <c r="T97" s="1" t="s">
        <v>1058</v>
      </c>
      <c r="U97" s="1" t="s">
        <v>1058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1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1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12</v>
      </c>
    </row>
    <row r="98" spans="1:56" x14ac:dyDescent="0.2">
      <c r="A98" s="1" t="s">
        <v>1072</v>
      </c>
      <c r="B98" s="1" t="s">
        <v>320</v>
      </c>
      <c r="C98" s="1" t="s">
        <v>1059</v>
      </c>
      <c r="D98" s="1" t="s">
        <v>337</v>
      </c>
      <c r="E98" s="1" t="s">
        <v>338</v>
      </c>
      <c r="F98" s="1" t="s">
        <v>339</v>
      </c>
      <c r="G98" s="1">
        <v>0</v>
      </c>
      <c r="H98" s="1">
        <v>7</v>
      </c>
      <c r="I98" s="1">
        <v>61</v>
      </c>
      <c r="J98" s="1">
        <f t="shared" si="3"/>
        <v>98.167299999999997</v>
      </c>
      <c r="K98" s="1">
        <v>7</v>
      </c>
      <c r="L98" s="1">
        <v>0</v>
      </c>
      <c r="M98" s="1">
        <v>2</v>
      </c>
      <c r="N98" s="1">
        <v>30</v>
      </c>
      <c r="O98" s="1">
        <f t="shared" si="4"/>
        <v>48.278999999999996</v>
      </c>
      <c r="P98" s="1">
        <v>2</v>
      </c>
      <c r="Q98" s="1">
        <v>4</v>
      </c>
      <c r="R98" s="1">
        <v>1</v>
      </c>
      <c r="S98" s="1">
        <v>3</v>
      </c>
      <c r="T98" s="1" t="s">
        <v>1058</v>
      </c>
      <c r="U98" s="1" t="s">
        <v>1058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1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1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38</v>
      </c>
    </row>
    <row r="99" spans="1:56" x14ac:dyDescent="0.2">
      <c r="A99" s="1" t="s">
        <v>1072</v>
      </c>
      <c r="B99" s="1" t="s">
        <v>320</v>
      </c>
      <c r="C99" s="1" t="s">
        <v>1059</v>
      </c>
      <c r="D99" s="1" t="s">
        <v>340</v>
      </c>
      <c r="E99" s="1" t="s">
        <v>341</v>
      </c>
      <c r="F99" s="1" t="s">
        <v>342</v>
      </c>
      <c r="G99" s="1">
        <v>0</v>
      </c>
      <c r="H99" s="1">
        <v>1</v>
      </c>
      <c r="I99" s="1">
        <v>25</v>
      </c>
      <c r="J99" s="1">
        <f t="shared" si="3"/>
        <v>40.232500000000002</v>
      </c>
      <c r="K99" s="1">
        <v>0</v>
      </c>
      <c r="L99" s="1">
        <v>5</v>
      </c>
      <c r="M99" s="1">
        <v>0</v>
      </c>
      <c r="N99" s="1">
        <v>0</v>
      </c>
      <c r="O99" s="1">
        <f t="shared" si="4"/>
        <v>0</v>
      </c>
      <c r="P99" s="1">
        <v>0</v>
      </c>
      <c r="Q99" s="1">
        <v>0</v>
      </c>
      <c r="R99" s="1">
        <v>2</v>
      </c>
      <c r="S99" s="1">
        <v>2</v>
      </c>
      <c r="T99" s="1" t="s">
        <v>1058</v>
      </c>
      <c r="U99" s="1" t="s">
        <v>1058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1</v>
      </c>
      <c r="AV99" s="1">
        <v>0</v>
      </c>
      <c r="AW99" s="1">
        <v>0</v>
      </c>
      <c r="AX99" s="1">
        <v>0</v>
      </c>
      <c r="AY99" s="1">
        <v>0</v>
      </c>
      <c r="AZ99" s="1">
        <v>1</v>
      </c>
      <c r="BA99" s="1">
        <v>0</v>
      </c>
      <c r="BB99" s="1">
        <v>0</v>
      </c>
      <c r="BC99" s="1">
        <v>0</v>
      </c>
      <c r="BD99" s="1">
        <v>20</v>
      </c>
    </row>
    <row r="100" spans="1:56" x14ac:dyDescent="0.2">
      <c r="A100" s="1" t="s">
        <v>1072</v>
      </c>
      <c r="B100" s="1" t="s">
        <v>320</v>
      </c>
      <c r="C100" s="1" t="s">
        <v>1059</v>
      </c>
      <c r="D100" s="1" t="s">
        <v>343</v>
      </c>
      <c r="E100" s="1" t="s">
        <v>344</v>
      </c>
      <c r="F100" s="1" t="s">
        <v>345</v>
      </c>
      <c r="G100" s="1">
        <v>1</v>
      </c>
      <c r="H100" s="1">
        <v>1</v>
      </c>
      <c r="I100" s="1">
        <v>8</v>
      </c>
      <c r="J100" s="1">
        <f t="shared" si="3"/>
        <v>12.8744</v>
      </c>
      <c r="K100" s="1">
        <v>0</v>
      </c>
      <c r="L100" s="1">
        <v>1</v>
      </c>
      <c r="M100" s="1">
        <v>1</v>
      </c>
      <c r="N100" s="1">
        <v>20</v>
      </c>
      <c r="O100" s="1">
        <f t="shared" si="4"/>
        <v>32.186</v>
      </c>
      <c r="P100" s="1">
        <v>1</v>
      </c>
      <c r="Q100" s="1">
        <v>2</v>
      </c>
      <c r="R100" s="1">
        <v>26</v>
      </c>
      <c r="S100" s="1">
        <v>9</v>
      </c>
      <c r="T100" s="1" t="s">
        <v>1058</v>
      </c>
      <c r="U100" s="1" t="s">
        <v>1058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1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1</v>
      </c>
      <c r="AN100" s="1">
        <v>0</v>
      </c>
      <c r="AO100" s="1">
        <v>1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1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209</v>
      </c>
    </row>
    <row r="101" spans="1:56" x14ac:dyDescent="0.2">
      <c r="A101" s="1" t="s">
        <v>1072</v>
      </c>
      <c r="B101" s="1" t="s">
        <v>320</v>
      </c>
      <c r="C101" s="1" t="s">
        <v>1059</v>
      </c>
      <c r="D101" s="1" t="s">
        <v>346</v>
      </c>
      <c r="E101" s="1" t="s">
        <v>347</v>
      </c>
      <c r="F101" s="1" t="s">
        <v>348</v>
      </c>
      <c r="G101" s="1">
        <v>0</v>
      </c>
      <c r="H101" s="1">
        <v>0</v>
      </c>
      <c r="I101" s="1">
        <v>0</v>
      </c>
      <c r="J101" s="1">
        <f t="shared" si="3"/>
        <v>0</v>
      </c>
      <c r="K101" s="1">
        <v>0</v>
      </c>
      <c r="L101" s="1">
        <v>0</v>
      </c>
      <c r="M101" s="1">
        <v>1</v>
      </c>
      <c r="N101" s="1">
        <v>29.5</v>
      </c>
      <c r="O101" s="1">
        <f t="shared" si="4"/>
        <v>47.474350000000001</v>
      </c>
      <c r="P101" s="1">
        <v>4</v>
      </c>
      <c r="Q101" s="1">
        <v>2</v>
      </c>
      <c r="R101" s="1">
        <v>6</v>
      </c>
      <c r="S101" s="1">
        <v>4</v>
      </c>
      <c r="T101" s="1" t="s">
        <v>1058</v>
      </c>
      <c r="U101" s="1" t="s">
        <v>1058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1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31</v>
      </c>
    </row>
    <row r="102" spans="1:56" x14ac:dyDescent="0.2">
      <c r="A102" s="1" t="s">
        <v>1072</v>
      </c>
      <c r="B102" s="1" t="s">
        <v>320</v>
      </c>
      <c r="C102" s="1" t="s">
        <v>1059</v>
      </c>
      <c r="D102" s="1" t="s">
        <v>349</v>
      </c>
      <c r="E102" s="1" t="s">
        <v>350</v>
      </c>
      <c r="F102" s="1" t="s">
        <v>351</v>
      </c>
      <c r="G102" s="1">
        <v>0</v>
      </c>
      <c r="H102" s="1">
        <v>0</v>
      </c>
      <c r="I102" s="1">
        <v>0</v>
      </c>
      <c r="J102" s="1">
        <f t="shared" si="3"/>
        <v>0</v>
      </c>
      <c r="K102" s="1">
        <v>0</v>
      </c>
      <c r="L102" s="1">
        <v>0</v>
      </c>
      <c r="M102" s="1">
        <v>0</v>
      </c>
      <c r="N102" s="1">
        <v>0</v>
      </c>
      <c r="O102" s="1">
        <f t="shared" si="4"/>
        <v>0</v>
      </c>
      <c r="P102" s="1">
        <v>0</v>
      </c>
      <c r="Q102" s="1">
        <v>0</v>
      </c>
      <c r="R102" s="1">
        <v>5</v>
      </c>
      <c r="S102" s="1">
        <v>6</v>
      </c>
      <c r="T102" s="1" t="s">
        <v>1058</v>
      </c>
      <c r="U102" s="1" t="s">
        <v>1058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1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1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22</v>
      </c>
    </row>
    <row r="103" spans="1:56" x14ac:dyDescent="0.2">
      <c r="A103" s="1" t="s">
        <v>1072</v>
      </c>
      <c r="B103" s="1" t="s">
        <v>320</v>
      </c>
      <c r="C103" s="1" t="s">
        <v>1059</v>
      </c>
      <c r="D103" s="1" t="s">
        <v>352</v>
      </c>
      <c r="E103" s="1" t="s">
        <v>353</v>
      </c>
      <c r="F103" s="1" t="s">
        <v>354</v>
      </c>
      <c r="G103" s="1">
        <v>0</v>
      </c>
      <c r="H103" s="1">
        <v>0</v>
      </c>
      <c r="I103" s="1">
        <v>0</v>
      </c>
      <c r="J103" s="1">
        <f t="shared" si="3"/>
        <v>0</v>
      </c>
      <c r="K103" s="1">
        <v>0</v>
      </c>
      <c r="L103" s="1">
        <v>0</v>
      </c>
      <c r="M103" s="1">
        <v>1</v>
      </c>
      <c r="N103" s="1">
        <v>19</v>
      </c>
      <c r="O103" s="1">
        <f t="shared" si="4"/>
        <v>30.576699999999999</v>
      </c>
      <c r="P103" s="1">
        <v>1</v>
      </c>
      <c r="Q103" s="1">
        <v>3</v>
      </c>
      <c r="R103" s="1">
        <v>7</v>
      </c>
      <c r="S103" s="1">
        <v>7</v>
      </c>
      <c r="T103" s="1" t="s">
        <v>1058</v>
      </c>
      <c r="U103" s="1" t="s">
        <v>1058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1</v>
      </c>
      <c r="AC103" s="1">
        <v>0</v>
      </c>
      <c r="AD103" s="1">
        <v>0</v>
      </c>
      <c r="AE103" s="1">
        <v>0</v>
      </c>
      <c r="AF103" s="1">
        <v>1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1</v>
      </c>
      <c r="BB103" s="1">
        <v>0</v>
      </c>
      <c r="BC103" s="1">
        <v>0</v>
      </c>
      <c r="BD103" s="1">
        <v>46</v>
      </c>
    </row>
    <row r="104" spans="1:56" x14ac:dyDescent="0.2">
      <c r="A104" s="1" t="s">
        <v>1072</v>
      </c>
      <c r="B104" s="1" t="s">
        <v>320</v>
      </c>
      <c r="C104" s="1" t="s">
        <v>1059</v>
      </c>
      <c r="D104" s="1" t="s">
        <v>355</v>
      </c>
      <c r="E104" s="1" t="s">
        <v>356</v>
      </c>
      <c r="F104" s="1" t="s">
        <v>357</v>
      </c>
      <c r="G104" s="1">
        <v>0</v>
      </c>
      <c r="H104" s="1">
        <v>1</v>
      </c>
      <c r="I104" s="1">
        <v>2</v>
      </c>
      <c r="J104" s="1">
        <f t="shared" si="3"/>
        <v>3.2185999999999999</v>
      </c>
      <c r="K104" s="1">
        <v>0</v>
      </c>
      <c r="L104" s="1">
        <v>1</v>
      </c>
      <c r="M104" s="1">
        <v>1</v>
      </c>
      <c r="N104" s="1">
        <v>20</v>
      </c>
      <c r="O104" s="1">
        <f t="shared" si="4"/>
        <v>32.186</v>
      </c>
      <c r="P104" s="1">
        <v>0</v>
      </c>
      <c r="Q104" s="1">
        <v>5</v>
      </c>
      <c r="R104" s="1">
        <v>3</v>
      </c>
      <c r="S104" s="1">
        <v>3</v>
      </c>
      <c r="T104" s="1" t="s">
        <v>1058</v>
      </c>
      <c r="U104" s="1" t="s">
        <v>1058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1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14</v>
      </c>
    </row>
    <row r="105" spans="1:56" x14ac:dyDescent="0.2">
      <c r="A105" s="1" t="s">
        <v>1072</v>
      </c>
      <c r="B105" s="1" t="s">
        <v>320</v>
      </c>
      <c r="C105" s="1" t="s">
        <v>1059</v>
      </c>
      <c r="D105" s="1" t="s">
        <v>358</v>
      </c>
      <c r="E105" s="1" t="s">
        <v>359</v>
      </c>
      <c r="F105" s="1" t="s">
        <v>360</v>
      </c>
      <c r="G105" s="1">
        <v>0</v>
      </c>
      <c r="H105" s="1">
        <v>2</v>
      </c>
      <c r="I105" s="1">
        <v>0.05</v>
      </c>
      <c r="J105" s="1">
        <f t="shared" si="3"/>
        <v>8.0465000000000009E-2</v>
      </c>
      <c r="K105" s="1">
        <v>0</v>
      </c>
      <c r="L105" s="1">
        <v>2</v>
      </c>
      <c r="M105" s="1">
        <v>0</v>
      </c>
      <c r="N105" s="1">
        <v>0</v>
      </c>
      <c r="O105" s="1">
        <f t="shared" si="4"/>
        <v>0</v>
      </c>
      <c r="P105" s="1">
        <v>0</v>
      </c>
      <c r="Q105" s="1">
        <v>0</v>
      </c>
      <c r="R105" s="1">
        <v>3</v>
      </c>
      <c r="S105" s="1">
        <v>3</v>
      </c>
      <c r="T105" s="1" t="s">
        <v>1058</v>
      </c>
      <c r="U105" s="1" t="s">
        <v>1058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1</v>
      </c>
      <c r="AG105" s="1">
        <v>0</v>
      </c>
      <c r="AH105" s="1">
        <v>1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1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37</v>
      </c>
    </row>
    <row r="106" spans="1:56" x14ac:dyDescent="0.2">
      <c r="A106" s="1" t="s">
        <v>1072</v>
      </c>
      <c r="B106" s="1" t="s">
        <v>320</v>
      </c>
      <c r="C106" s="1" t="s">
        <v>1059</v>
      </c>
      <c r="D106" s="1" t="s">
        <v>361</v>
      </c>
      <c r="E106" s="1" t="s">
        <v>362</v>
      </c>
      <c r="F106" s="1" t="s">
        <v>363</v>
      </c>
      <c r="G106" s="1">
        <v>0</v>
      </c>
      <c r="H106" s="1">
        <v>1</v>
      </c>
      <c r="I106" s="1">
        <v>22.5</v>
      </c>
      <c r="J106" s="1">
        <f t="shared" si="3"/>
        <v>36.209249999999997</v>
      </c>
      <c r="K106" s="1">
        <v>3</v>
      </c>
      <c r="L106" s="1">
        <v>0</v>
      </c>
      <c r="M106" s="1">
        <v>3</v>
      </c>
      <c r="N106" s="1">
        <v>46</v>
      </c>
      <c r="O106" s="1">
        <f t="shared" si="4"/>
        <v>74.027799999999999</v>
      </c>
      <c r="P106" s="1">
        <v>4</v>
      </c>
      <c r="Q106" s="1">
        <v>7</v>
      </c>
      <c r="R106" s="1">
        <v>23</v>
      </c>
      <c r="S106" s="1">
        <v>23</v>
      </c>
      <c r="T106" s="1" t="s">
        <v>1058</v>
      </c>
      <c r="U106" s="1" t="s">
        <v>1058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1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1</v>
      </c>
      <c r="AN106" s="1">
        <v>1</v>
      </c>
      <c r="AO106" s="1">
        <v>1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1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232</v>
      </c>
    </row>
    <row r="107" spans="1:56" x14ac:dyDescent="0.2">
      <c r="A107" s="1" t="s">
        <v>1072</v>
      </c>
      <c r="B107" s="1" t="s">
        <v>320</v>
      </c>
      <c r="C107" s="1" t="s">
        <v>1059</v>
      </c>
      <c r="D107" s="1" t="s">
        <v>364</v>
      </c>
      <c r="E107" s="1" t="s">
        <v>365</v>
      </c>
      <c r="F107" s="1" t="s">
        <v>366</v>
      </c>
      <c r="G107" s="1">
        <v>0</v>
      </c>
      <c r="H107" s="1">
        <v>0</v>
      </c>
      <c r="I107" s="1">
        <v>0</v>
      </c>
      <c r="J107" s="1">
        <f t="shared" si="3"/>
        <v>0</v>
      </c>
      <c r="K107" s="1">
        <v>0</v>
      </c>
      <c r="L107" s="1">
        <v>0</v>
      </c>
      <c r="M107" s="1">
        <v>1</v>
      </c>
      <c r="N107" s="1">
        <v>12</v>
      </c>
      <c r="O107" s="1">
        <f t="shared" si="4"/>
        <v>19.311599999999999</v>
      </c>
      <c r="P107" s="1">
        <v>0</v>
      </c>
      <c r="Q107" s="1">
        <v>2</v>
      </c>
      <c r="R107" s="1">
        <v>3</v>
      </c>
      <c r="S107" s="1">
        <v>3</v>
      </c>
      <c r="T107" s="1" t="s">
        <v>1058</v>
      </c>
      <c r="U107" s="1" t="s">
        <v>1058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1</v>
      </c>
      <c r="AC107" s="1">
        <v>0</v>
      </c>
      <c r="AD107" s="1">
        <v>0</v>
      </c>
      <c r="AE107" s="1">
        <v>0</v>
      </c>
      <c r="AF107" s="1">
        <v>1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44</v>
      </c>
    </row>
    <row r="108" spans="1:56" x14ac:dyDescent="0.2">
      <c r="A108" s="1" t="s">
        <v>1072</v>
      </c>
      <c r="B108" s="1" t="s">
        <v>320</v>
      </c>
      <c r="C108" s="1" t="s">
        <v>1059</v>
      </c>
      <c r="D108" s="1" t="s">
        <v>367</v>
      </c>
      <c r="E108" s="1" t="s">
        <v>368</v>
      </c>
      <c r="F108" s="1" t="s">
        <v>369</v>
      </c>
      <c r="G108" s="1">
        <v>0</v>
      </c>
      <c r="H108" s="1">
        <v>1</v>
      </c>
      <c r="I108" s="1">
        <v>32.5</v>
      </c>
      <c r="J108" s="1">
        <f t="shared" si="3"/>
        <v>52.302250000000001</v>
      </c>
      <c r="K108" s="1">
        <v>0</v>
      </c>
      <c r="L108" s="1">
        <v>4</v>
      </c>
      <c r="M108" s="1">
        <v>1</v>
      </c>
      <c r="N108" s="1">
        <v>42</v>
      </c>
      <c r="O108" s="1">
        <f t="shared" si="4"/>
        <v>67.590599999999995</v>
      </c>
      <c r="P108" s="1">
        <v>1</v>
      </c>
      <c r="Q108" s="1">
        <v>6</v>
      </c>
      <c r="R108" s="1">
        <v>11</v>
      </c>
      <c r="S108" s="1" t="s">
        <v>1058</v>
      </c>
      <c r="T108" s="1" t="s">
        <v>1058</v>
      </c>
      <c r="U108" s="1" t="s">
        <v>1058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1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83</v>
      </c>
    </row>
    <row r="109" spans="1:56" x14ac:dyDescent="0.2">
      <c r="A109" s="1" t="s">
        <v>1072</v>
      </c>
      <c r="B109" s="1" t="s">
        <v>320</v>
      </c>
      <c r="C109" s="1" t="s">
        <v>1059</v>
      </c>
      <c r="D109" s="1" t="s">
        <v>370</v>
      </c>
      <c r="E109" s="1" t="s">
        <v>371</v>
      </c>
      <c r="F109" s="1" t="s">
        <v>372</v>
      </c>
      <c r="G109" s="1">
        <v>0</v>
      </c>
      <c r="H109" s="1">
        <v>0</v>
      </c>
      <c r="I109" s="1">
        <v>0</v>
      </c>
      <c r="J109" s="1">
        <f t="shared" si="3"/>
        <v>0</v>
      </c>
      <c r="K109" s="1">
        <v>0</v>
      </c>
      <c r="L109" s="1">
        <v>0</v>
      </c>
      <c r="M109" s="1">
        <v>1</v>
      </c>
      <c r="N109" s="1">
        <v>8</v>
      </c>
      <c r="O109" s="1">
        <f t="shared" si="4"/>
        <v>12.8744</v>
      </c>
      <c r="P109" s="1">
        <v>1</v>
      </c>
      <c r="Q109" s="1">
        <v>1</v>
      </c>
      <c r="R109" s="1">
        <v>3</v>
      </c>
      <c r="S109" s="1">
        <v>3</v>
      </c>
      <c r="T109" s="1" t="s">
        <v>1058</v>
      </c>
      <c r="U109" s="1" t="s">
        <v>1058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1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1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29</v>
      </c>
    </row>
    <row r="110" spans="1:56" x14ac:dyDescent="0.2">
      <c r="A110" s="1" t="s">
        <v>1072</v>
      </c>
      <c r="B110" s="1" t="s">
        <v>320</v>
      </c>
      <c r="C110" s="1" t="s">
        <v>1059</v>
      </c>
      <c r="D110" s="1" t="s">
        <v>373</v>
      </c>
      <c r="E110" s="1" t="s">
        <v>374</v>
      </c>
      <c r="F110" s="1" t="s">
        <v>375</v>
      </c>
      <c r="G110" s="1">
        <v>0</v>
      </c>
      <c r="H110" s="1">
        <v>0</v>
      </c>
      <c r="I110" s="1">
        <v>0</v>
      </c>
      <c r="J110" s="1">
        <f t="shared" si="3"/>
        <v>0</v>
      </c>
      <c r="K110" s="1">
        <v>0</v>
      </c>
      <c r="L110" s="1">
        <v>0</v>
      </c>
      <c r="M110" s="1">
        <v>1</v>
      </c>
      <c r="N110" s="1">
        <v>13.25</v>
      </c>
      <c r="O110" s="1">
        <f t="shared" si="4"/>
        <v>21.323225000000001</v>
      </c>
      <c r="P110" s="1">
        <v>3</v>
      </c>
      <c r="Q110" s="1">
        <v>1</v>
      </c>
      <c r="R110" s="1">
        <v>6</v>
      </c>
      <c r="S110" s="1">
        <v>6</v>
      </c>
      <c r="T110" s="1" t="s">
        <v>1058</v>
      </c>
      <c r="U110" s="1" t="s">
        <v>1058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1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9</v>
      </c>
    </row>
    <row r="111" spans="1:56" x14ac:dyDescent="0.2">
      <c r="A111" s="1" t="s">
        <v>1072</v>
      </c>
      <c r="B111" s="1" t="s">
        <v>320</v>
      </c>
      <c r="C111" s="1" t="s">
        <v>1059</v>
      </c>
      <c r="D111" s="1" t="s">
        <v>376</v>
      </c>
      <c r="E111" s="1" t="s">
        <v>377</v>
      </c>
      <c r="F111" s="1" t="s">
        <v>378</v>
      </c>
      <c r="G111" s="1">
        <v>0</v>
      </c>
      <c r="H111" s="1">
        <v>1</v>
      </c>
      <c r="I111" s="1">
        <v>23</v>
      </c>
      <c r="J111" s="1">
        <f t="shared" si="3"/>
        <v>37.0139</v>
      </c>
      <c r="K111" s="1">
        <v>0</v>
      </c>
      <c r="L111" s="1">
        <v>5</v>
      </c>
      <c r="M111" s="1">
        <v>0</v>
      </c>
      <c r="N111" s="1">
        <v>0</v>
      </c>
      <c r="O111" s="1">
        <f t="shared" si="4"/>
        <v>0</v>
      </c>
      <c r="P111" s="1">
        <v>0</v>
      </c>
      <c r="Q111" s="1">
        <v>0</v>
      </c>
      <c r="R111" s="1">
        <v>2</v>
      </c>
      <c r="S111" s="1">
        <v>2</v>
      </c>
      <c r="T111" s="1" t="s">
        <v>1058</v>
      </c>
      <c r="U111" s="1" t="s">
        <v>1058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1</v>
      </c>
      <c r="AC111" s="1">
        <v>0</v>
      </c>
      <c r="AD111" s="1">
        <v>0</v>
      </c>
      <c r="AE111" s="1">
        <v>0</v>
      </c>
      <c r="AF111" s="1">
        <v>1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77</v>
      </c>
    </row>
    <row r="112" spans="1:56" x14ac:dyDescent="0.2">
      <c r="A112" s="1" t="s">
        <v>1072</v>
      </c>
      <c r="B112" s="1" t="s">
        <v>320</v>
      </c>
      <c r="C112" s="1" t="s">
        <v>1059</v>
      </c>
      <c r="D112" s="1" t="s">
        <v>379</v>
      </c>
      <c r="E112" s="1" t="s">
        <v>380</v>
      </c>
      <c r="F112" s="1" t="s">
        <v>381</v>
      </c>
      <c r="G112" s="1">
        <v>0</v>
      </c>
      <c r="H112" s="1">
        <v>2</v>
      </c>
      <c r="I112" s="1">
        <v>37</v>
      </c>
      <c r="J112" s="1">
        <f t="shared" si="3"/>
        <v>59.5441</v>
      </c>
      <c r="K112" s="1">
        <v>0</v>
      </c>
      <c r="L112" s="1">
        <v>0</v>
      </c>
      <c r="M112" s="1">
        <v>1</v>
      </c>
      <c r="N112" s="1">
        <v>17.3</v>
      </c>
      <c r="O112" s="1">
        <f t="shared" si="4"/>
        <v>27.840890000000002</v>
      </c>
      <c r="P112" s="1">
        <v>1</v>
      </c>
      <c r="Q112" s="1">
        <v>4</v>
      </c>
      <c r="R112" s="1">
        <v>5</v>
      </c>
      <c r="S112" s="1">
        <v>5</v>
      </c>
      <c r="T112" s="1" t="s">
        <v>1058</v>
      </c>
      <c r="U112" s="1" t="s">
        <v>1058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1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1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25</v>
      </c>
    </row>
    <row r="113" spans="1:56" x14ac:dyDescent="0.2">
      <c r="A113" s="1" t="s">
        <v>1072</v>
      </c>
      <c r="B113" s="1" t="s">
        <v>320</v>
      </c>
      <c r="C113" s="1" t="s">
        <v>1059</v>
      </c>
      <c r="D113" s="1" t="s">
        <v>382</v>
      </c>
      <c r="E113" s="1" t="s">
        <v>383</v>
      </c>
      <c r="F113" s="1" t="s">
        <v>384</v>
      </c>
      <c r="G113" s="1">
        <v>0</v>
      </c>
      <c r="H113" s="1">
        <v>1</v>
      </c>
      <c r="I113" s="1">
        <v>3</v>
      </c>
      <c r="J113" s="1">
        <f t="shared" si="3"/>
        <v>4.8278999999999996</v>
      </c>
      <c r="K113" s="1">
        <v>1</v>
      </c>
      <c r="L113" s="1">
        <v>0</v>
      </c>
      <c r="M113" s="1">
        <v>2</v>
      </c>
      <c r="N113" s="1">
        <v>21.07</v>
      </c>
      <c r="O113" s="1">
        <f t="shared" si="4"/>
        <v>33.907950999999997</v>
      </c>
      <c r="P113" s="1">
        <v>6</v>
      </c>
      <c r="Q113" s="1">
        <v>2</v>
      </c>
      <c r="R113" s="1">
        <v>3</v>
      </c>
      <c r="S113" s="1" t="s">
        <v>1058</v>
      </c>
      <c r="T113" s="1" t="s">
        <v>1058</v>
      </c>
      <c r="U113" s="1" t="s">
        <v>1058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1</v>
      </c>
      <c r="AG113" s="1">
        <v>1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1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52</v>
      </c>
    </row>
    <row r="114" spans="1:56" x14ac:dyDescent="0.2">
      <c r="A114" s="1" t="s">
        <v>1072</v>
      </c>
      <c r="B114" s="1" t="s">
        <v>320</v>
      </c>
      <c r="C114" s="1" t="s">
        <v>1059</v>
      </c>
      <c r="D114" s="1" t="s">
        <v>385</v>
      </c>
      <c r="E114" s="1" t="s">
        <v>386</v>
      </c>
      <c r="F114" s="1" t="s">
        <v>387</v>
      </c>
      <c r="G114" s="1">
        <v>0</v>
      </c>
      <c r="H114" s="1">
        <v>0</v>
      </c>
      <c r="I114" s="1">
        <v>0</v>
      </c>
      <c r="J114" s="1">
        <f t="shared" si="3"/>
        <v>0</v>
      </c>
      <c r="K114" s="1">
        <v>0</v>
      </c>
      <c r="L114" s="1">
        <v>0</v>
      </c>
      <c r="M114" s="1">
        <v>1</v>
      </c>
      <c r="N114" s="1">
        <v>12.08</v>
      </c>
      <c r="O114" s="1">
        <f t="shared" si="4"/>
        <v>19.440344</v>
      </c>
      <c r="P114" s="1">
        <v>1</v>
      </c>
      <c r="Q114" s="1">
        <v>1</v>
      </c>
      <c r="R114" s="1">
        <v>2</v>
      </c>
      <c r="S114" s="1" t="s">
        <v>1058</v>
      </c>
      <c r="T114" s="1" t="s">
        <v>1058</v>
      </c>
      <c r="U114" s="1" t="s">
        <v>1058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1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1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9</v>
      </c>
    </row>
    <row r="115" spans="1:56" x14ac:dyDescent="0.2">
      <c r="A115" s="1" t="s">
        <v>1072</v>
      </c>
      <c r="B115" s="1" t="s">
        <v>320</v>
      </c>
      <c r="C115" s="1" t="s">
        <v>1059</v>
      </c>
      <c r="D115" s="1" t="s">
        <v>388</v>
      </c>
      <c r="E115" s="1" t="s">
        <v>389</v>
      </c>
      <c r="F115" s="1" t="s">
        <v>390</v>
      </c>
      <c r="G115" s="1">
        <v>0</v>
      </c>
      <c r="H115" s="1">
        <v>0</v>
      </c>
      <c r="I115" s="1">
        <v>0</v>
      </c>
      <c r="J115" s="1">
        <f t="shared" si="3"/>
        <v>0</v>
      </c>
      <c r="K115" s="1">
        <v>0</v>
      </c>
      <c r="L115" s="1">
        <v>0</v>
      </c>
      <c r="M115" s="1">
        <v>1</v>
      </c>
      <c r="N115" s="1">
        <v>10.5</v>
      </c>
      <c r="O115" s="1">
        <f t="shared" si="4"/>
        <v>16.897649999999999</v>
      </c>
      <c r="P115" s="1">
        <v>0</v>
      </c>
      <c r="Q115" s="1">
        <v>2</v>
      </c>
      <c r="R115" s="1">
        <v>4</v>
      </c>
      <c r="S115" s="1">
        <v>2</v>
      </c>
      <c r="T115" s="1" t="s">
        <v>1058</v>
      </c>
      <c r="U115" s="1" t="s">
        <v>1058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1</v>
      </c>
      <c r="AC115" s="1">
        <v>0</v>
      </c>
      <c r="AD115" s="1">
        <v>1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5</v>
      </c>
    </row>
    <row r="116" spans="1:56" x14ac:dyDescent="0.2">
      <c r="A116" s="1" t="s">
        <v>1072</v>
      </c>
      <c r="B116" s="1" t="s">
        <v>320</v>
      </c>
      <c r="C116" s="1" t="s">
        <v>1059</v>
      </c>
      <c r="D116" s="1" t="s">
        <v>391</v>
      </c>
      <c r="E116" s="1" t="s">
        <v>392</v>
      </c>
      <c r="F116" s="1" t="s">
        <v>393</v>
      </c>
      <c r="G116" s="1">
        <v>0</v>
      </c>
      <c r="H116" s="1">
        <v>0</v>
      </c>
      <c r="I116" s="1">
        <v>0</v>
      </c>
      <c r="J116" s="1">
        <f t="shared" si="3"/>
        <v>0</v>
      </c>
      <c r="K116" s="1">
        <v>0</v>
      </c>
      <c r="L116" s="1">
        <v>0</v>
      </c>
      <c r="M116" s="1">
        <v>1</v>
      </c>
      <c r="N116" s="1">
        <v>5.5</v>
      </c>
      <c r="O116" s="1">
        <f t="shared" si="4"/>
        <v>8.8511500000000005</v>
      </c>
      <c r="P116" s="1">
        <v>0</v>
      </c>
      <c r="Q116" s="1">
        <v>1</v>
      </c>
      <c r="R116" s="1">
        <v>1</v>
      </c>
      <c r="S116" s="1" t="s">
        <v>1058</v>
      </c>
      <c r="T116" s="1" t="s">
        <v>1058</v>
      </c>
      <c r="U116" s="1" t="s">
        <v>1058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</v>
      </c>
      <c r="AC116" s="1">
        <v>0</v>
      </c>
      <c r="AD116" s="1">
        <v>0</v>
      </c>
      <c r="AE116" s="1">
        <v>0</v>
      </c>
      <c r="AF116" s="1">
        <v>1</v>
      </c>
      <c r="AG116" s="1">
        <v>1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1</v>
      </c>
      <c r="BB116" s="1">
        <v>0</v>
      </c>
      <c r="BC116" s="1">
        <v>0</v>
      </c>
      <c r="BD116" s="1">
        <v>27</v>
      </c>
    </row>
    <row r="117" spans="1:56" x14ac:dyDescent="0.2">
      <c r="A117" s="1" t="s">
        <v>1072</v>
      </c>
      <c r="B117" s="1" t="s">
        <v>320</v>
      </c>
      <c r="C117" s="1" t="s">
        <v>1059</v>
      </c>
      <c r="D117" s="1" t="s">
        <v>394</v>
      </c>
      <c r="E117" s="1" t="s">
        <v>395</v>
      </c>
      <c r="F117" s="1" t="s">
        <v>396</v>
      </c>
      <c r="G117" s="1">
        <v>0</v>
      </c>
      <c r="H117" s="1">
        <v>0</v>
      </c>
      <c r="I117" s="1">
        <v>0</v>
      </c>
      <c r="J117" s="1">
        <f t="shared" si="3"/>
        <v>0</v>
      </c>
      <c r="K117" s="1">
        <v>0</v>
      </c>
      <c r="L117" s="1">
        <v>0</v>
      </c>
      <c r="M117" s="1">
        <v>1</v>
      </c>
      <c r="N117" s="1">
        <v>6.6</v>
      </c>
      <c r="O117" s="1">
        <f t="shared" si="4"/>
        <v>10.621379999999998</v>
      </c>
      <c r="P117" s="1">
        <v>1</v>
      </c>
      <c r="Q117" s="1">
        <v>0</v>
      </c>
      <c r="R117" s="1">
        <v>2</v>
      </c>
      <c r="S117" s="1">
        <v>2</v>
      </c>
      <c r="T117" s="1" t="s">
        <v>1058</v>
      </c>
      <c r="U117" s="1" t="s">
        <v>1058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1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2</v>
      </c>
    </row>
    <row r="118" spans="1:56" x14ac:dyDescent="0.2">
      <c r="A118" s="1" t="s">
        <v>1072</v>
      </c>
      <c r="B118" s="1" t="s">
        <v>320</v>
      </c>
      <c r="C118" s="1" t="s">
        <v>1059</v>
      </c>
      <c r="D118" s="1" t="s">
        <v>397</v>
      </c>
      <c r="E118" s="1" t="s">
        <v>398</v>
      </c>
      <c r="F118" s="1" t="s">
        <v>399</v>
      </c>
      <c r="G118" s="1">
        <v>0</v>
      </c>
      <c r="H118" s="1">
        <v>0</v>
      </c>
      <c r="I118" s="1">
        <v>0</v>
      </c>
      <c r="J118" s="1">
        <f t="shared" si="3"/>
        <v>0</v>
      </c>
      <c r="K118" s="1">
        <v>0</v>
      </c>
      <c r="L118" s="1">
        <v>0</v>
      </c>
      <c r="M118" s="1">
        <v>0</v>
      </c>
      <c r="N118" s="1">
        <v>0</v>
      </c>
      <c r="O118" s="1">
        <f t="shared" si="4"/>
        <v>0</v>
      </c>
      <c r="P118" s="1">
        <v>0</v>
      </c>
      <c r="Q118" s="1">
        <v>0</v>
      </c>
      <c r="R118" s="1">
        <v>4</v>
      </c>
      <c r="S118" s="1">
        <v>3</v>
      </c>
      <c r="T118" s="1" t="s">
        <v>1058</v>
      </c>
      <c r="U118" s="1" t="s">
        <v>1058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1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28</v>
      </c>
    </row>
    <row r="119" spans="1:56" x14ac:dyDescent="0.2">
      <c r="A119" s="1" t="s">
        <v>1072</v>
      </c>
      <c r="B119" s="1" t="s">
        <v>320</v>
      </c>
      <c r="C119" s="1" t="s">
        <v>1059</v>
      </c>
      <c r="D119" s="1" t="s">
        <v>400</v>
      </c>
      <c r="E119" s="1" t="s">
        <v>401</v>
      </c>
      <c r="F119" s="1" t="s">
        <v>402</v>
      </c>
      <c r="G119" s="1">
        <v>0</v>
      </c>
      <c r="H119" s="1">
        <v>0</v>
      </c>
      <c r="I119" s="1">
        <v>0</v>
      </c>
      <c r="J119" s="1">
        <f t="shared" si="3"/>
        <v>0</v>
      </c>
      <c r="K119" s="1">
        <v>0</v>
      </c>
      <c r="L119" s="1">
        <v>0</v>
      </c>
      <c r="M119" s="1">
        <v>1</v>
      </c>
      <c r="N119" s="1">
        <v>8.1</v>
      </c>
      <c r="O119" s="1">
        <f t="shared" si="4"/>
        <v>13.035329999999998</v>
      </c>
      <c r="P119" s="1">
        <v>1</v>
      </c>
      <c r="Q119" s="1">
        <v>0</v>
      </c>
      <c r="R119" s="1">
        <v>4</v>
      </c>
      <c r="S119" s="1" t="s">
        <v>1058</v>
      </c>
      <c r="T119" s="1" t="s">
        <v>1058</v>
      </c>
      <c r="U119" s="1" t="s">
        <v>1058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1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1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22</v>
      </c>
    </row>
    <row r="120" spans="1:56" x14ac:dyDescent="0.2">
      <c r="A120" s="1" t="s">
        <v>403</v>
      </c>
      <c r="B120" s="1" t="s">
        <v>406</v>
      </c>
      <c r="C120" s="1" t="s">
        <v>404</v>
      </c>
      <c r="D120" s="1" t="s">
        <v>405</v>
      </c>
      <c r="E120" s="1" t="s">
        <v>406</v>
      </c>
      <c r="F120" s="1" t="s">
        <v>407</v>
      </c>
      <c r="G120" s="1">
        <v>1</v>
      </c>
      <c r="H120" s="1">
        <v>2</v>
      </c>
      <c r="I120" s="1">
        <v>150</v>
      </c>
      <c r="J120" s="1">
        <f t="shared" si="3"/>
        <v>241.39499999999998</v>
      </c>
      <c r="K120" s="1">
        <v>5</v>
      </c>
      <c r="L120" s="1">
        <v>0</v>
      </c>
      <c r="M120" s="1">
        <v>1</v>
      </c>
      <c r="N120" s="1">
        <v>35</v>
      </c>
      <c r="O120" s="1">
        <f t="shared" si="4"/>
        <v>56.325499999999998</v>
      </c>
      <c r="P120" s="1">
        <v>0</v>
      </c>
      <c r="Q120" s="1">
        <v>5</v>
      </c>
      <c r="R120" s="1">
        <v>54</v>
      </c>
      <c r="S120" s="1" t="s">
        <v>1058</v>
      </c>
      <c r="T120" s="1" t="s">
        <v>1058</v>
      </c>
      <c r="U120" s="1" t="s">
        <v>1058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1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1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183</v>
      </c>
    </row>
    <row r="121" spans="1:56" x14ac:dyDescent="0.2">
      <c r="A121" s="1" t="s">
        <v>403</v>
      </c>
      <c r="B121" s="1" t="s">
        <v>406</v>
      </c>
      <c r="C121" s="1" t="s">
        <v>404</v>
      </c>
      <c r="D121" s="1" t="s">
        <v>408</v>
      </c>
      <c r="E121" s="1" t="s">
        <v>409</v>
      </c>
      <c r="F121" s="1" t="s">
        <v>410</v>
      </c>
      <c r="G121" s="1">
        <v>0</v>
      </c>
      <c r="H121" s="1">
        <v>2</v>
      </c>
      <c r="I121" s="1">
        <v>25</v>
      </c>
      <c r="J121" s="1">
        <f t="shared" si="3"/>
        <v>40.232500000000002</v>
      </c>
      <c r="K121" s="1">
        <v>2</v>
      </c>
      <c r="L121" s="1">
        <v>0</v>
      </c>
      <c r="M121" s="1">
        <v>0</v>
      </c>
      <c r="N121" s="1">
        <v>0</v>
      </c>
      <c r="O121" s="1">
        <f t="shared" si="4"/>
        <v>0</v>
      </c>
      <c r="P121" s="1">
        <v>0</v>
      </c>
      <c r="Q121" s="1">
        <v>0</v>
      </c>
      <c r="R121" s="1">
        <v>2</v>
      </c>
      <c r="S121" s="1">
        <v>2</v>
      </c>
      <c r="T121" s="1" t="s">
        <v>1058</v>
      </c>
      <c r="U121" s="1" t="s">
        <v>1058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1</v>
      </c>
      <c r="AG121" s="1">
        <v>1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1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54</v>
      </c>
    </row>
    <row r="122" spans="1:56" x14ac:dyDescent="0.2">
      <c r="A122" s="1" t="s">
        <v>403</v>
      </c>
      <c r="B122" s="1" t="s">
        <v>406</v>
      </c>
      <c r="C122" s="1" t="s">
        <v>404</v>
      </c>
      <c r="D122" s="1" t="s">
        <v>411</v>
      </c>
      <c r="E122" s="1" t="s">
        <v>412</v>
      </c>
      <c r="F122" s="1" t="s">
        <v>413</v>
      </c>
      <c r="G122" s="1">
        <v>5</v>
      </c>
      <c r="H122" s="1">
        <v>1</v>
      </c>
      <c r="I122" s="1">
        <v>38</v>
      </c>
      <c r="J122" s="1">
        <f t="shared" si="3"/>
        <v>61.153399999999998</v>
      </c>
      <c r="K122" s="1">
        <v>2</v>
      </c>
      <c r="L122" s="1">
        <v>10</v>
      </c>
      <c r="M122" s="1">
        <v>1</v>
      </c>
      <c r="N122" s="1">
        <v>11.1</v>
      </c>
      <c r="O122" s="1">
        <f t="shared" si="4"/>
        <v>17.863229999999998</v>
      </c>
      <c r="P122" s="1">
        <v>3</v>
      </c>
      <c r="Q122" s="1">
        <v>2</v>
      </c>
      <c r="R122" s="1">
        <v>21</v>
      </c>
      <c r="S122" s="1" t="s">
        <v>1058</v>
      </c>
      <c r="T122" s="1" t="s">
        <v>1058</v>
      </c>
      <c r="U122" s="1" t="s">
        <v>1058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1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1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1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379</v>
      </c>
    </row>
    <row r="123" spans="1:56" x14ac:dyDescent="0.2">
      <c r="A123" s="1" t="s">
        <v>403</v>
      </c>
      <c r="B123" s="1" t="s">
        <v>406</v>
      </c>
      <c r="C123" s="1" t="s">
        <v>404</v>
      </c>
      <c r="D123" s="1" t="s">
        <v>414</v>
      </c>
      <c r="E123" s="1" t="s">
        <v>415</v>
      </c>
      <c r="F123" s="1" t="s">
        <v>416</v>
      </c>
      <c r="G123" s="1">
        <v>0</v>
      </c>
      <c r="H123" s="1">
        <v>0</v>
      </c>
      <c r="I123" s="1">
        <v>0</v>
      </c>
      <c r="J123" s="1">
        <f t="shared" si="3"/>
        <v>0</v>
      </c>
      <c r="K123" s="1">
        <v>0</v>
      </c>
      <c r="L123" s="1">
        <v>0</v>
      </c>
      <c r="M123" s="1">
        <v>3</v>
      </c>
      <c r="N123" s="1">
        <v>58.94</v>
      </c>
      <c r="O123" s="1">
        <f t="shared" si="4"/>
        <v>94.852142000000001</v>
      </c>
      <c r="P123" s="1">
        <v>7</v>
      </c>
      <c r="Q123" s="1">
        <v>4</v>
      </c>
      <c r="R123" s="1">
        <v>13</v>
      </c>
      <c r="S123" s="1" t="s">
        <v>1058</v>
      </c>
      <c r="T123" s="1" t="s">
        <v>1058</v>
      </c>
      <c r="U123" s="1" t="s">
        <v>1058</v>
      </c>
      <c r="V123" s="1">
        <v>0</v>
      </c>
      <c r="W123" s="1">
        <v>1</v>
      </c>
      <c r="X123" s="1">
        <v>0</v>
      </c>
      <c r="Y123" s="1">
        <v>0</v>
      </c>
      <c r="Z123" s="1">
        <v>0</v>
      </c>
      <c r="AA123" s="1">
        <v>0</v>
      </c>
      <c r="AB123" s="1">
        <v>1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1</v>
      </c>
      <c r="AN123" s="1">
        <v>1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135</v>
      </c>
    </row>
    <row r="124" spans="1:56" x14ac:dyDescent="0.2">
      <c r="A124" s="1" t="s">
        <v>403</v>
      </c>
      <c r="B124" s="1" t="s">
        <v>406</v>
      </c>
      <c r="C124" s="1" t="s">
        <v>404</v>
      </c>
      <c r="D124" s="1" t="s">
        <v>417</v>
      </c>
      <c r="E124" s="1" t="s">
        <v>418</v>
      </c>
      <c r="F124" s="1" t="s">
        <v>419</v>
      </c>
      <c r="G124" s="1">
        <v>0</v>
      </c>
      <c r="H124" s="1">
        <v>0</v>
      </c>
      <c r="I124" s="1">
        <v>0</v>
      </c>
      <c r="J124" s="1">
        <f t="shared" si="3"/>
        <v>0</v>
      </c>
      <c r="K124" s="1">
        <v>0</v>
      </c>
      <c r="L124" s="1">
        <v>0</v>
      </c>
      <c r="M124" s="1">
        <v>1</v>
      </c>
      <c r="N124" s="1">
        <v>18.78</v>
      </c>
      <c r="O124" s="1">
        <f t="shared" si="4"/>
        <v>30.222654000000002</v>
      </c>
      <c r="P124" s="1">
        <v>2</v>
      </c>
      <c r="Q124" s="1">
        <v>1</v>
      </c>
      <c r="R124" s="1">
        <v>18</v>
      </c>
      <c r="S124" s="1">
        <v>6</v>
      </c>
      <c r="T124" s="1" t="s">
        <v>1058</v>
      </c>
      <c r="U124" s="1" t="s">
        <v>1058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1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1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167</v>
      </c>
    </row>
    <row r="125" spans="1:56" x14ac:dyDescent="0.2">
      <c r="A125" s="1" t="s">
        <v>403</v>
      </c>
      <c r="B125" s="1" t="s">
        <v>406</v>
      </c>
      <c r="C125" s="1" t="s">
        <v>404</v>
      </c>
      <c r="D125" s="1" t="s">
        <v>420</v>
      </c>
      <c r="E125" s="1" t="s">
        <v>421</v>
      </c>
      <c r="F125" s="1" t="s">
        <v>422</v>
      </c>
      <c r="G125" s="1">
        <v>0</v>
      </c>
      <c r="H125" s="1">
        <v>0</v>
      </c>
      <c r="I125" s="1">
        <v>0</v>
      </c>
      <c r="J125" s="1">
        <f t="shared" si="3"/>
        <v>0</v>
      </c>
      <c r="K125" s="1">
        <v>0</v>
      </c>
      <c r="L125" s="1">
        <v>0</v>
      </c>
      <c r="M125" s="1">
        <v>2</v>
      </c>
      <c r="N125" s="1">
        <v>78.3</v>
      </c>
      <c r="O125" s="1">
        <f t="shared" si="4"/>
        <v>126.00818999999998</v>
      </c>
      <c r="P125" s="1">
        <v>10</v>
      </c>
      <c r="Q125" s="1">
        <v>12</v>
      </c>
      <c r="R125" s="1">
        <v>13</v>
      </c>
      <c r="S125" s="1" t="s">
        <v>1058</v>
      </c>
      <c r="T125" s="1" t="s">
        <v>1058</v>
      </c>
      <c r="U125" s="1" t="s">
        <v>1058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1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1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36</v>
      </c>
    </row>
    <row r="126" spans="1:56" x14ac:dyDescent="0.2">
      <c r="A126" s="1" t="s">
        <v>403</v>
      </c>
      <c r="B126" s="1" t="s">
        <v>406</v>
      </c>
      <c r="C126" s="1" t="s">
        <v>404</v>
      </c>
      <c r="D126" s="1" t="s">
        <v>423</v>
      </c>
      <c r="E126" s="1" t="s">
        <v>424</v>
      </c>
      <c r="F126" s="1" t="s">
        <v>425</v>
      </c>
      <c r="G126" s="1">
        <v>2</v>
      </c>
      <c r="H126" s="1">
        <v>1</v>
      </c>
      <c r="I126" s="1">
        <v>24</v>
      </c>
      <c r="J126" s="1">
        <f t="shared" si="3"/>
        <v>38.623199999999997</v>
      </c>
      <c r="K126" s="1">
        <v>1</v>
      </c>
      <c r="L126" s="1">
        <v>0</v>
      </c>
      <c r="M126" s="1">
        <v>2</v>
      </c>
      <c r="N126" s="1">
        <v>35</v>
      </c>
      <c r="O126" s="1">
        <f t="shared" si="4"/>
        <v>56.325499999999998</v>
      </c>
      <c r="P126" s="1">
        <v>1</v>
      </c>
      <c r="Q126" s="1">
        <v>6</v>
      </c>
      <c r="R126" s="1">
        <v>37</v>
      </c>
      <c r="S126" s="1" t="s">
        <v>1058</v>
      </c>
      <c r="T126" s="1" t="s">
        <v>1058</v>
      </c>
      <c r="U126" s="1" t="s">
        <v>1058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1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359</v>
      </c>
    </row>
    <row r="127" spans="1:56" x14ac:dyDescent="0.2">
      <c r="A127" s="1" t="s">
        <v>403</v>
      </c>
      <c r="B127" s="1" t="s">
        <v>406</v>
      </c>
      <c r="C127" s="1" t="s">
        <v>404</v>
      </c>
      <c r="D127" s="1" t="s">
        <v>426</v>
      </c>
      <c r="E127" s="1" t="s">
        <v>427</v>
      </c>
      <c r="F127" s="1" t="s">
        <v>428</v>
      </c>
      <c r="G127" s="1">
        <v>0</v>
      </c>
      <c r="H127" s="1">
        <v>0</v>
      </c>
      <c r="I127" s="1">
        <v>0</v>
      </c>
      <c r="J127" s="1">
        <f t="shared" si="3"/>
        <v>0</v>
      </c>
      <c r="K127" s="1">
        <v>0</v>
      </c>
      <c r="L127" s="1">
        <v>0</v>
      </c>
      <c r="M127" s="1">
        <v>0</v>
      </c>
      <c r="N127" s="1">
        <v>0</v>
      </c>
      <c r="O127" s="1">
        <f t="shared" si="4"/>
        <v>0</v>
      </c>
      <c r="P127" s="1">
        <v>0</v>
      </c>
      <c r="Q127" s="1">
        <v>0</v>
      </c>
      <c r="R127" s="1">
        <v>11</v>
      </c>
      <c r="S127" s="1" t="s">
        <v>1058</v>
      </c>
      <c r="T127" s="1" t="s">
        <v>1058</v>
      </c>
      <c r="U127" s="1" t="s">
        <v>1058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1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71</v>
      </c>
    </row>
    <row r="128" spans="1:56" x14ac:dyDescent="0.2">
      <c r="A128" s="1" t="s">
        <v>403</v>
      </c>
      <c r="B128" s="1" t="s">
        <v>406</v>
      </c>
      <c r="C128" s="1" t="s">
        <v>404</v>
      </c>
      <c r="D128" s="1" t="s">
        <v>429</v>
      </c>
      <c r="E128" s="1" t="s">
        <v>430</v>
      </c>
      <c r="F128" s="1" t="s">
        <v>431</v>
      </c>
      <c r="G128" s="1">
        <v>0</v>
      </c>
      <c r="H128" s="1">
        <v>0</v>
      </c>
      <c r="I128" s="1">
        <v>0</v>
      </c>
      <c r="J128" s="1">
        <f t="shared" si="3"/>
        <v>0</v>
      </c>
      <c r="K128" s="1">
        <v>0</v>
      </c>
      <c r="L128" s="1">
        <v>0</v>
      </c>
      <c r="M128" s="1">
        <v>0</v>
      </c>
      <c r="N128" s="1">
        <v>0</v>
      </c>
      <c r="O128" s="1">
        <f t="shared" si="4"/>
        <v>0</v>
      </c>
      <c r="P128" s="1">
        <v>0</v>
      </c>
      <c r="Q128" s="1">
        <v>0</v>
      </c>
      <c r="R128" s="1">
        <v>2</v>
      </c>
      <c r="S128" s="1" t="s">
        <v>1058</v>
      </c>
      <c r="T128" s="1" t="s">
        <v>1058</v>
      </c>
      <c r="U128" s="1" t="s">
        <v>1058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1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1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12</v>
      </c>
    </row>
    <row r="129" spans="1:56" x14ac:dyDescent="0.2">
      <c r="A129" s="1" t="s">
        <v>403</v>
      </c>
      <c r="B129" s="1" t="s">
        <v>406</v>
      </c>
      <c r="C129" s="1" t="s">
        <v>404</v>
      </c>
      <c r="D129" s="1" t="s">
        <v>432</v>
      </c>
      <c r="E129" s="1" t="s">
        <v>433</v>
      </c>
      <c r="F129" s="1" t="s">
        <v>434</v>
      </c>
      <c r="G129" s="1">
        <v>0</v>
      </c>
      <c r="H129" s="1">
        <v>5</v>
      </c>
      <c r="I129" s="1">
        <f>10+10+8+7+5</f>
        <v>40</v>
      </c>
      <c r="J129" s="1">
        <f t="shared" si="3"/>
        <v>64.372</v>
      </c>
      <c r="K129" s="1">
        <v>0</v>
      </c>
      <c r="L129" s="1">
        <v>5</v>
      </c>
      <c r="M129" s="1">
        <v>1</v>
      </c>
      <c r="N129" s="1">
        <v>32</v>
      </c>
      <c r="O129" s="1">
        <f t="shared" si="4"/>
        <v>51.497599999999998</v>
      </c>
      <c r="P129" s="1">
        <v>1</v>
      </c>
      <c r="Q129" s="1">
        <v>7</v>
      </c>
      <c r="R129" s="1">
        <v>31</v>
      </c>
      <c r="S129" s="1" t="s">
        <v>1058</v>
      </c>
      <c r="T129" s="1" t="s">
        <v>1058</v>
      </c>
      <c r="U129" s="1" t="s">
        <v>1058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1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292</v>
      </c>
    </row>
    <row r="130" spans="1:56" x14ac:dyDescent="0.2">
      <c r="A130" s="1" t="s">
        <v>403</v>
      </c>
      <c r="B130" s="1" t="s">
        <v>406</v>
      </c>
      <c r="C130" s="1" t="s">
        <v>404</v>
      </c>
      <c r="D130" s="1" t="s">
        <v>435</v>
      </c>
      <c r="E130" s="1" t="s">
        <v>436</v>
      </c>
      <c r="F130" s="1" t="s">
        <v>437</v>
      </c>
      <c r="G130" s="1">
        <v>5</v>
      </c>
      <c r="H130" s="1">
        <v>2</v>
      </c>
      <c r="I130" s="1">
        <v>25</v>
      </c>
      <c r="J130" s="1">
        <f t="shared" si="3"/>
        <v>40.232500000000002</v>
      </c>
      <c r="K130" s="1">
        <v>0</v>
      </c>
      <c r="L130" s="1">
        <v>0</v>
      </c>
      <c r="M130" s="1">
        <v>0</v>
      </c>
      <c r="N130" s="1">
        <v>0</v>
      </c>
      <c r="O130" s="1">
        <f t="shared" si="4"/>
        <v>0</v>
      </c>
      <c r="P130" s="1">
        <v>0</v>
      </c>
      <c r="Q130" s="1">
        <v>0</v>
      </c>
      <c r="R130" s="1">
        <v>7</v>
      </c>
      <c r="S130" s="1" t="s">
        <v>1058</v>
      </c>
      <c r="T130" s="1" t="s">
        <v>1058</v>
      </c>
      <c r="U130" s="1" t="s">
        <v>1058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1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f>3+4+14+2+1+5+2</f>
        <v>31</v>
      </c>
    </row>
    <row r="131" spans="1:56" x14ac:dyDescent="0.2">
      <c r="A131" s="1" t="s">
        <v>403</v>
      </c>
      <c r="B131" s="1" t="s">
        <v>406</v>
      </c>
      <c r="C131" s="1" t="s">
        <v>404</v>
      </c>
      <c r="D131" s="1" t="s">
        <v>438</v>
      </c>
      <c r="E131" s="1" t="s">
        <v>439</v>
      </c>
      <c r="F131" s="1" t="s">
        <v>440</v>
      </c>
      <c r="G131" s="1">
        <v>4</v>
      </c>
      <c r="H131" s="1">
        <v>2</v>
      </c>
      <c r="I131" s="1" t="s">
        <v>1058</v>
      </c>
      <c r="J131" s="1" t="s">
        <v>1058</v>
      </c>
      <c r="K131" s="1">
        <v>1</v>
      </c>
      <c r="L131" s="1">
        <v>1</v>
      </c>
      <c r="M131" s="1">
        <v>2</v>
      </c>
      <c r="N131" s="1">
        <v>30.5</v>
      </c>
      <c r="O131" s="1">
        <f t="shared" si="4"/>
        <v>49.083649999999999</v>
      </c>
      <c r="P131" s="1">
        <v>0</v>
      </c>
      <c r="Q131" s="1">
        <v>3</v>
      </c>
      <c r="R131" s="1">
        <v>8</v>
      </c>
      <c r="S131" s="1" t="s">
        <v>1058</v>
      </c>
      <c r="T131" s="1" t="s">
        <v>1058</v>
      </c>
      <c r="U131" s="1" t="s">
        <v>1058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1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1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f>5+5+4+5+8+8+5+5+5+5+5+25+18</f>
        <v>103</v>
      </c>
    </row>
    <row r="132" spans="1:56" x14ac:dyDescent="0.2">
      <c r="A132" s="1" t="s">
        <v>403</v>
      </c>
      <c r="B132" s="1" t="s">
        <v>406</v>
      </c>
      <c r="C132" s="1" t="s">
        <v>404</v>
      </c>
      <c r="D132" s="1" t="s">
        <v>441</v>
      </c>
      <c r="E132" s="1" t="s">
        <v>386</v>
      </c>
      <c r="F132" s="1" t="s">
        <v>387</v>
      </c>
      <c r="G132" s="1">
        <v>0</v>
      </c>
      <c r="H132" s="1">
        <v>5</v>
      </c>
      <c r="I132" s="1">
        <f>14+4+4+10+9</f>
        <v>41</v>
      </c>
      <c r="J132" s="1">
        <f t="shared" ref="J132:J195" si="6">I132*1.6093</f>
        <v>65.981300000000005</v>
      </c>
      <c r="K132" s="1">
        <v>1</v>
      </c>
      <c r="L132" s="1">
        <v>0</v>
      </c>
      <c r="M132" s="1">
        <v>1</v>
      </c>
      <c r="N132" s="1">
        <f>13.5+3</f>
        <v>16.5</v>
      </c>
      <c r="O132" s="1">
        <f t="shared" si="4"/>
        <v>26.553449999999998</v>
      </c>
      <c r="P132" s="1">
        <v>0</v>
      </c>
      <c r="Q132" s="1">
        <v>4</v>
      </c>
      <c r="R132" s="1">
        <v>13</v>
      </c>
      <c r="S132" s="1" t="s">
        <v>1058</v>
      </c>
      <c r="T132" s="1" t="s">
        <v>1058</v>
      </c>
      <c r="U132" s="1" t="s">
        <v>1058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1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39</v>
      </c>
    </row>
    <row r="133" spans="1:56" x14ac:dyDescent="0.2">
      <c r="A133" s="1" t="s">
        <v>403</v>
      </c>
      <c r="B133" s="1" t="s">
        <v>406</v>
      </c>
      <c r="C133" s="1" t="s">
        <v>404</v>
      </c>
      <c r="D133" s="1" t="s">
        <v>442</v>
      </c>
      <c r="E133" s="1" t="s">
        <v>443</v>
      </c>
      <c r="F133" s="1" t="s">
        <v>444</v>
      </c>
      <c r="G133" s="1">
        <v>0</v>
      </c>
      <c r="H133" s="1">
        <v>0</v>
      </c>
      <c r="I133" s="1">
        <v>0</v>
      </c>
      <c r="J133" s="1">
        <f t="shared" si="6"/>
        <v>0</v>
      </c>
      <c r="K133" s="1">
        <v>0</v>
      </c>
      <c r="L133" s="1">
        <v>0</v>
      </c>
      <c r="M133" s="1">
        <v>0</v>
      </c>
      <c r="N133" s="1">
        <v>0</v>
      </c>
      <c r="O133" s="1">
        <f t="shared" ref="O133:O196" si="7">N133*1.6093</f>
        <v>0</v>
      </c>
      <c r="P133" s="1">
        <v>0</v>
      </c>
      <c r="Q133" s="1">
        <v>0</v>
      </c>
      <c r="R133" s="1">
        <v>4</v>
      </c>
      <c r="S133" s="1">
        <v>4</v>
      </c>
      <c r="T133" s="1" t="s">
        <v>1058</v>
      </c>
      <c r="U133" s="1" t="s">
        <v>1058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1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14</v>
      </c>
    </row>
    <row r="134" spans="1:56" x14ac:dyDescent="0.2">
      <c r="A134" s="1" t="s">
        <v>403</v>
      </c>
      <c r="B134" s="1" t="s">
        <v>406</v>
      </c>
      <c r="C134" s="1" t="s">
        <v>404</v>
      </c>
      <c r="D134" s="1" t="s">
        <v>445</v>
      </c>
      <c r="E134" s="1" t="s">
        <v>446</v>
      </c>
      <c r="F134" s="1" t="s">
        <v>447</v>
      </c>
      <c r="G134" s="1">
        <v>0</v>
      </c>
      <c r="H134" s="1">
        <v>4</v>
      </c>
      <c r="I134" s="1">
        <v>19</v>
      </c>
      <c r="J134" s="1">
        <f t="shared" si="6"/>
        <v>30.576699999999999</v>
      </c>
      <c r="K134" s="1">
        <v>3</v>
      </c>
      <c r="L134" s="1">
        <v>0</v>
      </c>
      <c r="M134" s="1">
        <v>2</v>
      </c>
      <c r="N134" s="1">
        <v>70</v>
      </c>
      <c r="O134" s="1">
        <f t="shared" si="7"/>
        <v>112.651</v>
      </c>
      <c r="P134" s="1">
        <v>2</v>
      </c>
      <c r="Q134" s="1">
        <v>4</v>
      </c>
      <c r="R134" s="1">
        <v>1</v>
      </c>
      <c r="S134" s="1">
        <v>10</v>
      </c>
      <c r="T134" s="1">
        <v>10</v>
      </c>
      <c r="U134" s="1">
        <f t="shared" ref="U134" si="8">T134*1.6093</f>
        <v>16.093</v>
      </c>
      <c r="V134" s="1" t="s">
        <v>1058</v>
      </c>
      <c r="W134" s="1" t="s">
        <v>1058</v>
      </c>
      <c r="X134" s="1" t="s">
        <v>1058</v>
      </c>
      <c r="Y134" s="1" t="s">
        <v>1058</v>
      </c>
      <c r="Z134" s="1" t="s">
        <v>1058</v>
      </c>
      <c r="AA134" s="1" t="s">
        <v>1058</v>
      </c>
      <c r="AB134" s="1" t="s">
        <v>1058</v>
      </c>
      <c r="AC134" s="1" t="s">
        <v>1058</v>
      </c>
      <c r="AD134" s="1" t="s">
        <v>1058</v>
      </c>
      <c r="AE134" s="1" t="s">
        <v>1058</v>
      </c>
      <c r="AF134" s="1" t="s">
        <v>1058</v>
      </c>
      <c r="AG134" s="1" t="s">
        <v>1058</v>
      </c>
      <c r="AH134" s="1" t="s">
        <v>1058</v>
      </c>
      <c r="AI134" s="1" t="s">
        <v>1058</v>
      </c>
      <c r="AJ134" s="1" t="s">
        <v>1058</v>
      </c>
      <c r="AK134" s="1" t="s">
        <v>1058</v>
      </c>
      <c r="AL134" s="1" t="s">
        <v>1058</v>
      </c>
      <c r="AM134" s="1" t="s">
        <v>1058</v>
      </c>
      <c r="AN134" s="1" t="s">
        <v>1058</v>
      </c>
      <c r="AO134" s="1" t="s">
        <v>1058</v>
      </c>
      <c r="AP134" s="1" t="s">
        <v>1058</v>
      </c>
      <c r="AQ134" s="1" t="s">
        <v>1058</v>
      </c>
      <c r="AR134" s="1" t="s">
        <v>1058</v>
      </c>
      <c r="AS134" s="1" t="s">
        <v>1058</v>
      </c>
      <c r="AT134" s="1" t="s">
        <v>1058</v>
      </c>
      <c r="AU134" s="1" t="s">
        <v>1058</v>
      </c>
      <c r="AV134" s="1" t="s">
        <v>1058</v>
      </c>
      <c r="AW134" s="1" t="s">
        <v>1058</v>
      </c>
      <c r="AX134" s="1" t="s">
        <v>1058</v>
      </c>
      <c r="AY134" s="1" t="s">
        <v>1058</v>
      </c>
      <c r="AZ134" s="1" t="s">
        <v>1058</v>
      </c>
      <c r="BA134" s="1" t="s">
        <v>1058</v>
      </c>
      <c r="BB134" s="1" t="s">
        <v>1058</v>
      </c>
      <c r="BC134" s="1" t="s">
        <v>1058</v>
      </c>
      <c r="BD134" s="1">
        <v>52</v>
      </c>
    </row>
    <row r="135" spans="1:56" x14ac:dyDescent="0.2">
      <c r="A135" s="1" t="s">
        <v>403</v>
      </c>
      <c r="B135" s="1" t="s">
        <v>406</v>
      </c>
      <c r="C135" s="1" t="s">
        <v>404</v>
      </c>
      <c r="D135" s="1" t="s">
        <v>448</v>
      </c>
      <c r="E135" s="1" t="s">
        <v>449</v>
      </c>
      <c r="F135" s="1" t="s">
        <v>450</v>
      </c>
      <c r="G135" s="1">
        <v>0</v>
      </c>
      <c r="H135" s="1">
        <v>2</v>
      </c>
      <c r="I135" s="1">
        <f>45+289</f>
        <v>334</v>
      </c>
      <c r="J135" s="1">
        <f t="shared" si="6"/>
        <v>537.50620000000004</v>
      </c>
      <c r="K135" s="1">
        <v>2</v>
      </c>
      <c r="L135" s="1">
        <v>0</v>
      </c>
      <c r="M135" s="1">
        <v>1</v>
      </c>
      <c r="N135" s="1">
        <f>45+198+216+161</f>
        <v>620</v>
      </c>
      <c r="O135" s="1">
        <f t="shared" si="7"/>
        <v>997.76599999999996</v>
      </c>
      <c r="P135" s="1">
        <v>6</v>
      </c>
      <c r="Q135" s="1">
        <v>4</v>
      </c>
      <c r="R135" s="1">
        <v>19</v>
      </c>
      <c r="S135" s="1">
        <v>5</v>
      </c>
      <c r="T135" s="1" t="s">
        <v>1058</v>
      </c>
      <c r="U135" s="1" t="s">
        <v>1058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1</v>
      </c>
      <c r="AC135" s="1">
        <v>0</v>
      </c>
      <c r="AD135" s="1">
        <v>1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1</v>
      </c>
      <c r="AN135" s="1">
        <v>0</v>
      </c>
      <c r="AO135" s="1">
        <v>1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f>9+10+9+10+7+8+5+10+18+20+15+2+2+3+2+2+2+2+2</f>
        <v>138</v>
      </c>
    </row>
    <row r="136" spans="1:56" x14ac:dyDescent="0.2">
      <c r="A136" s="1" t="s">
        <v>403</v>
      </c>
      <c r="B136" s="1" t="s">
        <v>406</v>
      </c>
      <c r="C136" s="1" t="s">
        <v>404</v>
      </c>
      <c r="D136" s="1" t="s">
        <v>451</v>
      </c>
      <c r="E136" s="1" t="s">
        <v>452</v>
      </c>
      <c r="F136" s="1" t="s">
        <v>453</v>
      </c>
      <c r="G136" s="1">
        <v>0</v>
      </c>
      <c r="H136" s="1">
        <v>2</v>
      </c>
      <c r="I136" s="1">
        <v>58</v>
      </c>
      <c r="J136" s="1">
        <f t="shared" si="6"/>
        <v>93.339399999999998</v>
      </c>
      <c r="K136" s="1">
        <v>2</v>
      </c>
      <c r="L136" s="1">
        <v>0</v>
      </c>
      <c r="M136" s="1">
        <v>2</v>
      </c>
      <c r="N136" s="1">
        <v>40.369999999999997</v>
      </c>
      <c r="O136" s="1">
        <f t="shared" si="7"/>
        <v>64.967440999999994</v>
      </c>
      <c r="P136" s="1">
        <v>5</v>
      </c>
      <c r="Q136" s="1">
        <v>0</v>
      </c>
      <c r="R136" s="1">
        <v>6</v>
      </c>
      <c r="S136" s="1">
        <v>6</v>
      </c>
      <c r="T136" s="1" t="s">
        <v>1058</v>
      </c>
      <c r="U136" s="1" t="s">
        <v>1058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1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24</v>
      </c>
    </row>
    <row r="137" spans="1:56" x14ac:dyDescent="0.2">
      <c r="A137" s="1" t="s">
        <v>403</v>
      </c>
      <c r="B137" s="1" t="s">
        <v>406</v>
      </c>
      <c r="C137" s="1" t="s">
        <v>404</v>
      </c>
      <c r="D137" s="1" t="s">
        <v>454</v>
      </c>
      <c r="E137" s="1" t="s">
        <v>455</v>
      </c>
      <c r="F137" s="1" t="s">
        <v>456</v>
      </c>
      <c r="G137" s="1">
        <v>2</v>
      </c>
      <c r="H137" s="1">
        <v>1</v>
      </c>
      <c r="I137" s="1">
        <v>119</v>
      </c>
      <c r="J137" s="1">
        <f t="shared" si="6"/>
        <v>191.5067</v>
      </c>
      <c r="K137" s="1">
        <v>1</v>
      </c>
      <c r="L137" s="1">
        <v>0</v>
      </c>
      <c r="M137" s="1">
        <v>4</v>
      </c>
      <c r="N137" s="1">
        <v>60.115000000000002</v>
      </c>
      <c r="O137" s="1">
        <f t="shared" si="7"/>
        <v>96.743069500000004</v>
      </c>
      <c r="P137" s="1">
        <f>6+1+2+6</f>
        <v>15</v>
      </c>
      <c r="Q137" s="1">
        <f>3+1+1+3</f>
        <v>8</v>
      </c>
      <c r="R137" s="1">
        <v>20</v>
      </c>
      <c r="S137" s="1" t="s">
        <v>1058</v>
      </c>
      <c r="T137" s="1" t="s">
        <v>1058</v>
      </c>
      <c r="U137" s="1" t="s">
        <v>1058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1</v>
      </c>
      <c r="AN137" s="1">
        <v>1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f>1+1+7+1+1+4+5+3+3+2+1+1+1+1+3+1+1+1+2+3+17+10+6+10+1+15+17+20+20+20+10+10+12+6+33+17+14+9+5+6+11+8+20+8+11+12+7+44+20+18+34+20+12+6+12+15+8+8+5+5+44+8+15+32+59+4+5+10+5+12+13+10+8+10+15+22+6+12+12+25+16+3+4+18+13+51+21+15+11+11+48+8+16+26+10+8+4+12+10+3+19+11+10+8+15+10+9+5+3+16+45+5+13+8+9</f>
        <v>1406</v>
      </c>
    </row>
    <row r="138" spans="1:56" x14ac:dyDescent="0.2">
      <c r="A138" s="1" t="s">
        <v>403</v>
      </c>
      <c r="B138" s="1" t="s">
        <v>406</v>
      </c>
      <c r="C138" s="1" t="s">
        <v>404</v>
      </c>
      <c r="D138" s="1" t="s">
        <v>457</v>
      </c>
      <c r="E138" s="1" t="s">
        <v>458</v>
      </c>
      <c r="F138" s="1" t="s">
        <v>459</v>
      </c>
      <c r="G138" s="1">
        <v>6</v>
      </c>
      <c r="H138" s="1">
        <v>2</v>
      </c>
      <c r="I138" s="1">
        <v>25</v>
      </c>
      <c r="J138" s="1">
        <f t="shared" si="6"/>
        <v>40.232500000000002</v>
      </c>
      <c r="K138" s="1">
        <v>0</v>
      </c>
      <c r="L138" s="1">
        <v>0</v>
      </c>
      <c r="M138" s="1">
        <v>2</v>
      </c>
      <c r="N138" s="1">
        <v>38</v>
      </c>
      <c r="O138" s="1">
        <f t="shared" si="7"/>
        <v>61.153399999999998</v>
      </c>
      <c r="P138" s="1">
        <v>2</v>
      </c>
      <c r="Q138" s="1">
        <v>5</v>
      </c>
      <c r="R138" s="1">
        <v>17</v>
      </c>
      <c r="S138" s="1">
        <v>9</v>
      </c>
      <c r="T138" s="1" t="s">
        <v>1058</v>
      </c>
      <c r="U138" s="1" t="s">
        <v>1058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1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1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1</v>
      </c>
      <c r="BB138" s="1">
        <v>0</v>
      </c>
      <c r="BC138" s="1">
        <v>0</v>
      </c>
      <c r="BD138" s="1">
        <v>41</v>
      </c>
    </row>
    <row r="139" spans="1:56" x14ac:dyDescent="0.2">
      <c r="A139" s="1" t="s">
        <v>403</v>
      </c>
      <c r="B139" s="1" t="s">
        <v>406</v>
      </c>
      <c r="C139" s="1" t="s">
        <v>404</v>
      </c>
      <c r="D139" s="1" t="s">
        <v>460</v>
      </c>
      <c r="E139" s="1" t="s">
        <v>461</v>
      </c>
      <c r="F139" s="1" t="s">
        <v>462</v>
      </c>
      <c r="G139" s="1">
        <v>0</v>
      </c>
      <c r="H139" s="1">
        <v>0</v>
      </c>
      <c r="I139" s="1">
        <v>0</v>
      </c>
      <c r="J139" s="1">
        <f t="shared" si="6"/>
        <v>0</v>
      </c>
      <c r="K139" s="1">
        <v>0</v>
      </c>
      <c r="L139" s="1">
        <v>0</v>
      </c>
      <c r="M139" s="1">
        <v>1</v>
      </c>
      <c r="N139" s="1">
        <v>42.8</v>
      </c>
      <c r="O139" s="1">
        <f t="shared" si="7"/>
        <v>68.878039999999999</v>
      </c>
      <c r="P139" s="1">
        <v>0</v>
      </c>
      <c r="Q139" s="1">
        <v>8</v>
      </c>
      <c r="R139" s="1">
        <v>17</v>
      </c>
      <c r="S139" s="1" t="s">
        <v>1058</v>
      </c>
      <c r="T139" s="1" t="s">
        <v>1058</v>
      </c>
      <c r="U139" s="1" t="s">
        <v>1058</v>
      </c>
      <c r="V139" s="1">
        <v>0</v>
      </c>
      <c r="W139" s="1">
        <v>1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1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1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104</v>
      </c>
    </row>
    <row r="140" spans="1:56" x14ac:dyDescent="0.2">
      <c r="A140" s="1" t="s">
        <v>403</v>
      </c>
      <c r="B140" s="1" t="s">
        <v>406</v>
      </c>
      <c r="C140" s="1" t="s">
        <v>404</v>
      </c>
      <c r="D140" s="1" t="s">
        <v>463</v>
      </c>
      <c r="E140" s="1" t="s">
        <v>464</v>
      </c>
      <c r="F140" s="1" t="s">
        <v>465</v>
      </c>
      <c r="G140" s="1">
        <v>4</v>
      </c>
      <c r="H140" s="1">
        <v>0</v>
      </c>
      <c r="I140" s="1">
        <v>0</v>
      </c>
      <c r="J140" s="1">
        <f t="shared" si="6"/>
        <v>0</v>
      </c>
      <c r="K140" s="1">
        <v>0</v>
      </c>
      <c r="L140" s="1">
        <v>0</v>
      </c>
      <c r="M140" s="1">
        <v>1</v>
      </c>
      <c r="N140" s="1">
        <v>32.5</v>
      </c>
      <c r="O140" s="1">
        <f t="shared" si="7"/>
        <v>52.302250000000001</v>
      </c>
      <c r="P140" s="1">
        <v>0</v>
      </c>
      <c r="Q140" s="1">
        <v>11</v>
      </c>
      <c r="R140" s="1">
        <v>15</v>
      </c>
      <c r="S140" s="1" t="s">
        <v>1058</v>
      </c>
      <c r="T140" s="1" t="s">
        <v>1058</v>
      </c>
      <c r="U140" s="1" t="s">
        <v>1058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1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1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79</v>
      </c>
    </row>
    <row r="141" spans="1:56" x14ac:dyDescent="0.2">
      <c r="A141" s="1" t="s">
        <v>403</v>
      </c>
      <c r="B141" s="1" t="s">
        <v>406</v>
      </c>
      <c r="C141" s="1" t="s">
        <v>404</v>
      </c>
      <c r="D141" s="1" t="s">
        <v>466</v>
      </c>
      <c r="E141" s="1" t="s">
        <v>467</v>
      </c>
      <c r="F141" s="1" t="s">
        <v>468</v>
      </c>
      <c r="G141" s="1">
        <v>0</v>
      </c>
      <c r="H141" s="1">
        <v>0</v>
      </c>
      <c r="I141" s="1">
        <v>0</v>
      </c>
      <c r="J141" s="1">
        <f t="shared" si="6"/>
        <v>0</v>
      </c>
      <c r="K141" s="1">
        <v>0</v>
      </c>
      <c r="L141" s="1">
        <v>0</v>
      </c>
      <c r="M141" s="1">
        <v>1</v>
      </c>
      <c r="N141" s="1">
        <v>27.25</v>
      </c>
      <c r="O141" s="1">
        <f t="shared" si="7"/>
        <v>43.853425000000001</v>
      </c>
      <c r="P141" s="1">
        <v>5</v>
      </c>
      <c r="Q141" s="1">
        <v>3</v>
      </c>
      <c r="R141" s="1">
        <v>8</v>
      </c>
      <c r="S141" s="1" t="s">
        <v>1058</v>
      </c>
      <c r="T141" s="1" t="s">
        <v>1058</v>
      </c>
      <c r="U141" s="1" t="s">
        <v>1058</v>
      </c>
      <c r="V141" s="1" t="s">
        <v>1058</v>
      </c>
      <c r="W141" s="1" t="s">
        <v>1058</v>
      </c>
      <c r="X141" s="1" t="s">
        <v>1058</v>
      </c>
      <c r="Y141" s="1" t="s">
        <v>1058</v>
      </c>
      <c r="Z141" s="1" t="s">
        <v>1058</v>
      </c>
      <c r="AA141" s="1" t="s">
        <v>1058</v>
      </c>
      <c r="AB141" s="1" t="s">
        <v>1058</v>
      </c>
      <c r="AC141" s="1" t="s">
        <v>1058</v>
      </c>
      <c r="AD141" s="1" t="s">
        <v>1058</v>
      </c>
      <c r="AE141" s="1" t="s">
        <v>1058</v>
      </c>
      <c r="AF141" s="1" t="s">
        <v>1058</v>
      </c>
      <c r="AG141" s="1" t="s">
        <v>1058</v>
      </c>
      <c r="AH141" s="1" t="s">
        <v>1058</v>
      </c>
      <c r="AI141" s="1" t="s">
        <v>1058</v>
      </c>
      <c r="AJ141" s="1" t="s">
        <v>1058</v>
      </c>
      <c r="AK141" s="1" t="s">
        <v>1058</v>
      </c>
      <c r="AL141" s="1" t="s">
        <v>1058</v>
      </c>
      <c r="AM141" s="1" t="s">
        <v>1058</v>
      </c>
      <c r="AN141" s="1" t="s">
        <v>1058</v>
      </c>
      <c r="AO141" s="1" t="s">
        <v>1058</v>
      </c>
      <c r="AP141" s="1" t="s">
        <v>1058</v>
      </c>
      <c r="AQ141" s="1" t="s">
        <v>1058</v>
      </c>
      <c r="AR141" s="1" t="s">
        <v>1058</v>
      </c>
      <c r="AS141" s="1" t="s">
        <v>1058</v>
      </c>
      <c r="AT141" s="1" t="s">
        <v>1058</v>
      </c>
      <c r="AU141" s="1" t="s">
        <v>1058</v>
      </c>
      <c r="AV141" s="1" t="s">
        <v>1058</v>
      </c>
      <c r="AW141" s="1" t="s">
        <v>1058</v>
      </c>
      <c r="AX141" s="1" t="s">
        <v>1058</v>
      </c>
      <c r="AY141" s="1" t="s">
        <v>1058</v>
      </c>
      <c r="AZ141" s="1" t="s">
        <v>1058</v>
      </c>
      <c r="BA141" s="1" t="s">
        <v>1058</v>
      </c>
      <c r="BB141" s="1" t="s">
        <v>1058</v>
      </c>
      <c r="BC141" s="1" t="s">
        <v>1058</v>
      </c>
      <c r="BD141" s="1">
        <v>10</v>
      </c>
    </row>
    <row r="142" spans="1:56" x14ac:dyDescent="0.2">
      <c r="A142" s="1" t="s">
        <v>403</v>
      </c>
      <c r="B142" s="1" t="s">
        <v>406</v>
      </c>
      <c r="C142" s="1" t="s">
        <v>404</v>
      </c>
      <c r="D142" s="1" t="s">
        <v>469</v>
      </c>
      <c r="E142" s="1" t="s">
        <v>470</v>
      </c>
      <c r="F142" s="1" t="s">
        <v>471</v>
      </c>
      <c r="G142" s="1">
        <v>2</v>
      </c>
      <c r="H142" s="1">
        <v>1</v>
      </c>
      <c r="I142" s="1">
        <v>77</v>
      </c>
      <c r="J142" s="1">
        <f t="shared" si="6"/>
        <v>123.9161</v>
      </c>
      <c r="K142" s="1">
        <v>0</v>
      </c>
      <c r="L142" s="1">
        <v>0</v>
      </c>
      <c r="M142" s="1">
        <v>2</v>
      </c>
      <c r="N142" s="1">
        <v>67.5</v>
      </c>
      <c r="O142" s="1">
        <f t="shared" si="7"/>
        <v>108.62774999999999</v>
      </c>
      <c r="P142" s="1">
        <v>10</v>
      </c>
      <c r="Q142" s="1">
        <v>14</v>
      </c>
      <c r="R142" s="1">
        <v>7</v>
      </c>
      <c r="S142" s="1" t="s">
        <v>1058</v>
      </c>
      <c r="T142" s="1" t="s">
        <v>1058</v>
      </c>
      <c r="U142" s="1" t="s">
        <v>1058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1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42</v>
      </c>
    </row>
    <row r="143" spans="1:56" x14ac:dyDescent="0.2">
      <c r="A143" s="1" t="s">
        <v>403</v>
      </c>
      <c r="B143" s="1" t="s">
        <v>406</v>
      </c>
      <c r="C143" s="1" t="s">
        <v>404</v>
      </c>
      <c r="D143" s="1" t="s">
        <v>472</v>
      </c>
      <c r="E143" s="1" t="s">
        <v>473</v>
      </c>
      <c r="F143" s="1" t="s">
        <v>474</v>
      </c>
      <c r="G143" s="1">
        <v>0</v>
      </c>
      <c r="H143" s="1">
        <v>0</v>
      </c>
      <c r="I143" s="1">
        <v>0</v>
      </c>
      <c r="J143" s="1">
        <f t="shared" si="6"/>
        <v>0</v>
      </c>
      <c r="K143" s="1">
        <v>0</v>
      </c>
      <c r="L143" s="1">
        <v>0</v>
      </c>
      <c r="M143" s="1">
        <v>2</v>
      </c>
      <c r="N143" s="1">
        <v>15</v>
      </c>
      <c r="O143" s="1">
        <f t="shared" si="7"/>
        <v>24.139499999999998</v>
      </c>
      <c r="P143" s="1">
        <v>1</v>
      </c>
      <c r="Q143" s="1">
        <v>1</v>
      </c>
      <c r="R143" s="1">
        <v>5</v>
      </c>
      <c r="S143" s="1" t="s">
        <v>1058</v>
      </c>
      <c r="T143" s="1" t="s">
        <v>1058</v>
      </c>
      <c r="U143" s="1" t="s">
        <v>1058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1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f>15+11+6+18+30+25</f>
        <v>105</v>
      </c>
    </row>
    <row r="144" spans="1:56" x14ac:dyDescent="0.2">
      <c r="A144" s="1" t="s">
        <v>403</v>
      </c>
      <c r="B144" s="1" t="s">
        <v>406</v>
      </c>
      <c r="C144" s="1" t="s">
        <v>404</v>
      </c>
      <c r="D144" s="1" t="s">
        <v>475</v>
      </c>
      <c r="E144" s="1" t="s">
        <v>476</v>
      </c>
      <c r="F144" s="1" t="s">
        <v>477</v>
      </c>
      <c r="G144" s="1">
        <v>0</v>
      </c>
      <c r="H144" s="1">
        <v>0</v>
      </c>
      <c r="I144" s="1">
        <v>0</v>
      </c>
      <c r="J144" s="1">
        <f t="shared" si="6"/>
        <v>0</v>
      </c>
      <c r="K144" s="1">
        <v>0</v>
      </c>
      <c r="L144" s="1">
        <v>0</v>
      </c>
      <c r="M144" s="1">
        <v>0</v>
      </c>
      <c r="N144" s="1">
        <v>0</v>
      </c>
      <c r="O144" s="1">
        <f t="shared" si="7"/>
        <v>0</v>
      </c>
      <c r="P144" s="1">
        <v>0</v>
      </c>
      <c r="Q144" s="1">
        <v>0</v>
      </c>
      <c r="R144" s="1">
        <v>13</v>
      </c>
      <c r="S144" s="1">
        <v>9</v>
      </c>
      <c r="T144" s="1" t="s">
        <v>1058</v>
      </c>
      <c r="U144" s="1" t="s">
        <v>1058</v>
      </c>
      <c r="V144" s="1">
        <v>0</v>
      </c>
      <c r="W144" s="1">
        <v>1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1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1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108</v>
      </c>
    </row>
    <row r="145" spans="1:56" x14ac:dyDescent="0.2">
      <c r="A145" s="1" t="s">
        <v>478</v>
      </c>
      <c r="B145" s="1" t="s">
        <v>1065</v>
      </c>
      <c r="C145" s="1" t="s">
        <v>479</v>
      </c>
      <c r="D145" s="1" t="s">
        <v>480</v>
      </c>
      <c r="E145" s="1" t="s">
        <v>481</v>
      </c>
      <c r="F145" s="1" t="s">
        <v>482</v>
      </c>
      <c r="G145" s="1">
        <v>0</v>
      </c>
      <c r="H145" s="1">
        <v>1</v>
      </c>
      <c r="I145" s="1">
        <v>2</v>
      </c>
      <c r="J145" s="1">
        <f t="shared" si="6"/>
        <v>3.2185999999999999</v>
      </c>
      <c r="K145" s="1">
        <v>1</v>
      </c>
      <c r="L145" s="1">
        <v>0</v>
      </c>
      <c r="M145" s="1">
        <v>1</v>
      </c>
      <c r="N145" s="1">
        <v>3</v>
      </c>
      <c r="O145" s="1">
        <f t="shared" si="7"/>
        <v>4.8278999999999996</v>
      </c>
      <c r="P145" s="1">
        <v>0</v>
      </c>
      <c r="Q145" s="1">
        <v>2</v>
      </c>
      <c r="R145" s="1">
        <v>22</v>
      </c>
      <c r="S145" s="1">
        <v>15</v>
      </c>
      <c r="T145" s="1" t="s">
        <v>1058</v>
      </c>
      <c r="U145" s="1" t="s">
        <v>1058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1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1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679</v>
      </c>
    </row>
    <row r="146" spans="1:56" x14ac:dyDescent="0.2">
      <c r="A146" s="1" t="s">
        <v>478</v>
      </c>
      <c r="B146" s="1" t="s">
        <v>1065</v>
      </c>
      <c r="C146" s="1" t="s">
        <v>479</v>
      </c>
      <c r="D146" s="1" t="s">
        <v>483</v>
      </c>
      <c r="E146" s="1" t="s">
        <v>484</v>
      </c>
      <c r="F146" s="1" t="s">
        <v>485</v>
      </c>
      <c r="G146" s="1">
        <v>0</v>
      </c>
      <c r="H146" s="1">
        <v>0</v>
      </c>
      <c r="I146" s="1">
        <v>0</v>
      </c>
      <c r="J146" s="1">
        <f t="shared" si="6"/>
        <v>0</v>
      </c>
      <c r="K146" s="1">
        <v>2</v>
      </c>
      <c r="L146" s="1">
        <v>0</v>
      </c>
      <c r="M146" s="1">
        <v>2</v>
      </c>
      <c r="N146" s="1">
        <v>9</v>
      </c>
      <c r="O146" s="1">
        <f t="shared" si="7"/>
        <v>14.483699999999999</v>
      </c>
      <c r="P146" s="1">
        <v>1</v>
      </c>
      <c r="Q146" s="1">
        <v>1</v>
      </c>
      <c r="R146" s="1">
        <v>2</v>
      </c>
      <c r="S146" s="1">
        <v>2</v>
      </c>
      <c r="T146" s="1" t="s">
        <v>1058</v>
      </c>
      <c r="U146" s="1" t="s">
        <v>1058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1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69</v>
      </c>
    </row>
    <row r="147" spans="1:56" x14ac:dyDescent="0.2">
      <c r="A147" s="1" t="s">
        <v>478</v>
      </c>
      <c r="B147" s="1" t="s">
        <v>1065</v>
      </c>
      <c r="C147" s="1" t="s">
        <v>479</v>
      </c>
      <c r="D147" s="1" t="s">
        <v>486</v>
      </c>
      <c r="E147" s="1" t="s">
        <v>487</v>
      </c>
      <c r="F147" s="1" t="s">
        <v>488</v>
      </c>
      <c r="G147" s="1" t="s">
        <v>1058</v>
      </c>
      <c r="H147" s="1" t="s">
        <v>1058</v>
      </c>
      <c r="I147" s="1" t="s">
        <v>1058</v>
      </c>
      <c r="J147" s="1" t="s">
        <v>1058</v>
      </c>
      <c r="K147" s="1" t="s">
        <v>1058</v>
      </c>
      <c r="L147" s="1" t="s">
        <v>1058</v>
      </c>
      <c r="M147" s="1" t="s">
        <v>1058</v>
      </c>
      <c r="N147" s="1" t="s">
        <v>1058</v>
      </c>
      <c r="O147" s="1" t="s">
        <v>1058</v>
      </c>
      <c r="P147" s="1" t="s">
        <v>1058</v>
      </c>
      <c r="Q147" s="1" t="s">
        <v>1058</v>
      </c>
      <c r="R147" s="1" t="s">
        <v>1058</v>
      </c>
      <c r="S147" s="1" t="s">
        <v>1058</v>
      </c>
      <c r="T147" s="1" t="s">
        <v>1058</v>
      </c>
      <c r="U147" s="1" t="s">
        <v>1058</v>
      </c>
      <c r="V147" s="1" t="s">
        <v>1058</v>
      </c>
      <c r="W147" s="1" t="s">
        <v>1058</v>
      </c>
      <c r="X147" s="1" t="s">
        <v>1058</v>
      </c>
      <c r="Y147" s="1" t="s">
        <v>1058</v>
      </c>
      <c r="Z147" s="1" t="s">
        <v>1058</v>
      </c>
      <c r="AA147" s="1" t="s">
        <v>1058</v>
      </c>
      <c r="AB147" s="1" t="s">
        <v>1058</v>
      </c>
      <c r="AC147" s="1" t="s">
        <v>1058</v>
      </c>
      <c r="AD147" s="1" t="s">
        <v>1058</v>
      </c>
      <c r="AE147" s="1" t="s">
        <v>1058</v>
      </c>
      <c r="AF147" s="1" t="s">
        <v>1058</v>
      </c>
      <c r="AG147" s="1" t="s">
        <v>1058</v>
      </c>
      <c r="AH147" s="1" t="s">
        <v>1058</v>
      </c>
      <c r="AI147" s="1" t="s">
        <v>1058</v>
      </c>
      <c r="AJ147" s="1" t="s">
        <v>1058</v>
      </c>
      <c r="AK147" s="1" t="s">
        <v>1058</v>
      </c>
      <c r="AL147" s="1" t="s">
        <v>1058</v>
      </c>
      <c r="AM147" s="1" t="s">
        <v>1058</v>
      </c>
      <c r="AN147" s="1" t="s">
        <v>1058</v>
      </c>
      <c r="AO147" s="1" t="s">
        <v>1058</v>
      </c>
      <c r="AP147" s="1" t="s">
        <v>1058</v>
      </c>
      <c r="AQ147" s="1" t="s">
        <v>1058</v>
      </c>
      <c r="AR147" s="1" t="s">
        <v>1058</v>
      </c>
      <c r="AS147" s="1" t="s">
        <v>1058</v>
      </c>
      <c r="AT147" s="1" t="s">
        <v>1058</v>
      </c>
      <c r="AU147" s="1" t="s">
        <v>1058</v>
      </c>
      <c r="AV147" s="1" t="s">
        <v>1058</v>
      </c>
      <c r="AW147" s="1" t="s">
        <v>1058</v>
      </c>
      <c r="AX147" s="1" t="s">
        <v>1058</v>
      </c>
      <c r="AY147" s="1" t="s">
        <v>1058</v>
      </c>
      <c r="AZ147" s="1" t="s">
        <v>1058</v>
      </c>
      <c r="BA147" s="1" t="s">
        <v>1058</v>
      </c>
      <c r="BB147" s="1" t="s">
        <v>1058</v>
      </c>
      <c r="BC147" s="1" t="s">
        <v>1058</v>
      </c>
      <c r="BD147" s="1" t="s">
        <v>1058</v>
      </c>
    </row>
    <row r="148" spans="1:56" x14ac:dyDescent="0.2">
      <c r="A148" s="1" t="s">
        <v>478</v>
      </c>
      <c r="B148" s="1" t="s">
        <v>1065</v>
      </c>
      <c r="C148" s="1" t="s">
        <v>479</v>
      </c>
      <c r="D148" s="1" t="s">
        <v>489</v>
      </c>
      <c r="E148" s="1" t="s">
        <v>490</v>
      </c>
      <c r="F148" s="1" t="s">
        <v>491</v>
      </c>
      <c r="G148" s="1">
        <v>1</v>
      </c>
      <c r="H148" s="1">
        <v>0</v>
      </c>
      <c r="I148" s="1">
        <v>0</v>
      </c>
      <c r="J148" s="1">
        <f t="shared" si="6"/>
        <v>0</v>
      </c>
      <c r="K148" s="1">
        <v>0</v>
      </c>
      <c r="L148" s="1">
        <v>0</v>
      </c>
      <c r="M148" s="1">
        <v>3</v>
      </c>
      <c r="N148" s="1">
        <v>14.24</v>
      </c>
      <c r="O148" s="1">
        <f t="shared" si="7"/>
        <v>22.916432</v>
      </c>
      <c r="P148" s="1">
        <v>1</v>
      </c>
      <c r="Q148" s="1">
        <v>2</v>
      </c>
      <c r="R148" s="1">
        <v>2</v>
      </c>
      <c r="S148" s="1" t="s">
        <v>1058</v>
      </c>
      <c r="T148" s="1" t="s">
        <v>1058</v>
      </c>
      <c r="U148" s="1" t="s">
        <v>1058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1</v>
      </c>
      <c r="AG148" s="1">
        <v>1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1</v>
      </c>
      <c r="BB148" s="1">
        <v>0</v>
      </c>
      <c r="BC148" s="1">
        <v>0</v>
      </c>
      <c r="BD148" s="1">
        <v>32</v>
      </c>
    </row>
    <row r="149" spans="1:56" x14ac:dyDescent="0.2">
      <c r="A149" s="1" t="s">
        <v>478</v>
      </c>
      <c r="B149" s="1" t="s">
        <v>1065</v>
      </c>
      <c r="C149" s="1" t="s">
        <v>479</v>
      </c>
      <c r="D149" s="1" t="s">
        <v>492</v>
      </c>
      <c r="E149" s="1" t="s">
        <v>493</v>
      </c>
      <c r="F149" s="1" t="s">
        <v>494</v>
      </c>
      <c r="G149" s="1">
        <v>0</v>
      </c>
      <c r="H149" s="1">
        <v>0</v>
      </c>
      <c r="I149" s="1">
        <v>0</v>
      </c>
      <c r="J149" s="1">
        <f t="shared" si="6"/>
        <v>0</v>
      </c>
      <c r="K149" s="1">
        <v>0</v>
      </c>
      <c r="L149" s="1">
        <v>0</v>
      </c>
      <c r="M149" s="1">
        <v>2</v>
      </c>
      <c r="N149" s="1">
        <v>5.81</v>
      </c>
      <c r="O149" s="1">
        <f t="shared" si="7"/>
        <v>9.3500329999999998</v>
      </c>
      <c r="P149" s="1">
        <v>0</v>
      </c>
      <c r="Q149" s="1">
        <v>1</v>
      </c>
      <c r="R149" s="1">
        <v>79</v>
      </c>
      <c r="S149" s="1" t="s">
        <v>1058</v>
      </c>
      <c r="T149" s="1" t="s">
        <v>1058</v>
      </c>
      <c r="U149" s="1" t="s">
        <v>1058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1</v>
      </c>
      <c r="AC149" s="1">
        <v>0</v>
      </c>
      <c r="AD149" s="1">
        <v>0</v>
      </c>
      <c r="AE149" s="1">
        <v>0</v>
      </c>
      <c r="AF149" s="1">
        <v>0</v>
      </c>
      <c r="AG149" s="1">
        <v>1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1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1</v>
      </c>
      <c r="BB149" s="1">
        <v>0</v>
      </c>
      <c r="BC149" s="1">
        <v>0</v>
      </c>
      <c r="BD149" s="1">
        <v>320</v>
      </c>
    </row>
    <row r="150" spans="1:56" x14ac:dyDescent="0.2">
      <c r="A150" s="1" t="s">
        <v>478</v>
      </c>
      <c r="B150" s="1" t="s">
        <v>1065</v>
      </c>
      <c r="C150" s="1" t="s">
        <v>479</v>
      </c>
      <c r="D150" s="1" t="s">
        <v>495</v>
      </c>
      <c r="E150" s="1" t="s">
        <v>496</v>
      </c>
      <c r="F150" s="1" t="s">
        <v>497</v>
      </c>
      <c r="G150" s="1">
        <v>0</v>
      </c>
      <c r="H150" s="1">
        <v>0</v>
      </c>
      <c r="I150" s="1">
        <v>0</v>
      </c>
      <c r="J150" s="1">
        <f t="shared" si="6"/>
        <v>0</v>
      </c>
      <c r="K150" s="1">
        <v>0</v>
      </c>
      <c r="L150" s="1">
        <v>0</v>
      </c>
      <c r="M150" s="1">
        <v>1</v>
      </c>
      <c r="N150" s="1">
        <v>3</v>
      </c>
      <c r="O150" s="1">
        <f t="shared" si="7"/>
        <v>4.8278999999999996</v>
      </c>
      <c r="P150" s="1">
        <v>0</v>
      </c>
      <c r="Q150" s="1">
        <v>1</v>
      </c>
      <c r="R150" s="1">
        <v>0</v>
      </c>
      <c r="S150" s="1">
        <v>2</v>
      </c>
      <c r="T150" s="1" t="s">
        <v>1058</v>
      </c>
      <c r="U150" s="1" t="s">
        <v>1058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1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98</v>
      </c>
    </row>
    <row r="151" spans="1:56" x14ac:dyDescent="0.2">
      <c r="A151" s="1" t="s">
        <v>478</v>
      </c>
      <c r="B151" s="1" t="s">
        <v>1065</v>
      </c>
      <c r="C151" s="1" t="s">
        <v>479</v>
      </c>
      <c r="D151" s="1" t="s">
        <v>498</v>
      </c>
      <c r="E151" s="1" t="s">
        <v>499</v>
      </c>
      <c r="F151" s="1" t="s">
        <v>500</v>
      </c>
      <c r="G151" s="1">
        <v>0</v>
      </c>
      <c r="H151" s="1">
        <v>0</v>
      </c>
      <c r="I151" s="1">
        <v>0</v>
      </c>
      <c r="J151" s="1">
        <f t="shared" si="6"/>
        <v>0</v>
      </c>
      <c r="K151" s="1">
        <v>0</v>
      </c>
      <c r="L151" s="1">
        <v>0</v>
      </c>
      <c r="M151" s="1">
        <v>1</v>
      </c>
      <c r="N151" s="1">
        <v>2.23</v>
      </c>
      <c r="O151" s="1">
        <f t="shared" si="7"/>
        <v>3.5887389999999999</v>
      </c>
      <c r="P151" s="1">
        <v>0</v>
      </c>
      <c r="Q151" s="1">
        <v>1</v>
      </c>
      <c r="R151" s="1">
        <v>4</v>
      </c>
      <c r="S151" s="1">
        <v>4</v>
      </c>
      <c r="T151" s="1" t="s">
        <v>1058</v>
      </c>
      <c r="U151" s="1" t="s">
        <v>1058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1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1</v>
      </c>
      <c r="BB151" s="1">
        <v>0</v>
      </c>
      <c r="BC151" s="1">
        <v>0</v>
      </c>
      <c r="BD151" s="1">
        <v>146</v>
      </c>
    </row>
    <row r="152" spans="1:56" x14ac:dyDescent="0.2">
      <c r="A152" s="1" t="s">
        <v>478</v>
      </c>
      <c r="B152" s="1" t="s">
        <v>1065</v>
      </c>
      <c r="C152" s="1" t="s">
        <v>479</v>
      </c>
      <c r="D152" s="1" t="s">
        <v>501</v>
      </c>
      <c r="E152" s="1" t="s">
        <v>502</v>
      </c>
      <c r="F152" s="1" t="s">
        <v>503</v>
      </c>
      <c r="G152" s="1">
        <v>1</v>
      </c>
      <c r="H152" s="1">
        <v>0</v>
      </c>
      <c r="I152" s="1">
        <v>0</v>
      </c>
      <c r="J152" s="1">
        <f t="shared" si="6"/>
        <v>0</v>
      </c>
      <c r="K152" s="1">
        <v>0</v>
      </c>
      <c r="L152" s="1">
        <v>0</v>
      </c>
      <c r="M152" s="1">
        <v>1</v>
      </c>
      <c r="N152" s="1">
        <v>38</v>
      </c>
      <c r="O152" s="1">
        <f t="shared" si="7"/>
        <v>61.153399999999998</v>
      </c>
      <c r="P152" s="1">
        <v>1</v>
      </c>
      <c r="Q152" s="1">
        <v>5</v>
      </c>
      <c r="R152" s="1">
        <v>36</v>
      </c>
      <c r="S152" s="1">
        <v>36</v>
      </c>
      <c r="T152" s="1" t="s">
        <v>1058</v>
      </c>
      <c r="U152" s="1" t="s">
        <v>1058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1</v>
      </c>
      <c r="AC152" s="1">
        <v>0</v>
      </c>
      <c r="AD152" s="1">
        <v>0</v>
      </c>
      <c r="AE152" s="1">
        <v>0</v>
      </c>
      <c r="AF152" s="1">
        <v>0</v>
      </c>
      <c r="AG152" s="1">
        <v>1</v>
      </c>
      <c r="AH152" s="1">
        <v>0</v>
      </c>
      <c r="AI152" s="1">
        <v>0</v>
      </c>
      <c r="AJ152" s="1">
        <v>0</v>
      </c>
      <c r="AK152" s="1">
        <v>0</v>
      </c>
      <c r="AL152" s="1">
        <v>1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1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439</v>
      </c>
    </row>
    <row r="153" spans="1:56" x14ac:dyDescent="0.2">
      <c r="A153" s="1" t="s">
        <v>478</v>
      </c>
      <c r="B153" s="1" t="s">
        <v>1065</v>
      </c>
      <c r="C153" s="1" t="s">
        <v>479</v>
      </c>
      <c r="D153" s="1" t="s">
        <v>504</v>
      </c>
      <c r="E153" s="1" t="s">
        <v>505</v>
      </c>
      <c r="F153" s="1" t="s">
        <v>506</v>
      </c>
      <c r="G153" s="1">
        <v>0</v>
      </c>
      <c r="H153" s="1">
        <v>0</v>
      </c>
      <c r="I153" s="1">
        <v>0</v>
      </c>
      <c r="J153" s="1">
        <f t="shared" si="6"/>
        <v>0</v>
      </c>
      <c r="K153" s="1">
        <v>0</v>
      </c>
      <c r="L153" s="1">
        <v>0</v>
      </c>
      <c r="M153" s="1">
        <v>1</v>
      </c>
      <c r="N153" s="1">
        <v>12</v>
      </c>
      <c r="O153" s="1">
        <f t="shared" si="7"/>
        <v>19.311599999999999</v>
      </c>
      <c r="P153" s="1">
        <v>0</v>
      </c>
      <c r="Q153" s="1">
        <v>6</v>
      </c>
      <c r="R153" s="1">
        <v>2</v>
      </c>
      <c r="S153" s="1">
        <v>4</v>
      </c>
      <c r="T153" s="1" t="s">
        <v>1058</v>
      </c>
      <c r="U153" s="1" t="s">
        <v>1058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1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1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170</v>
      </c>
    </row>
    <row r="154" spans="1:56" x14ac:dyDescent="0.2">
      <c r="A154" s="1" t="s">
        <v>478</v>
      </c>
      <c r="B154" s="1" t="s">
        <v>1065</v>
      </c>
      <c r="C154" s="1" t="s">
        <v>479</v>
      </c>
      <c r="D154" s="1" t="s">
        <v>507</v>
      </c>
      <c r="E154" s="1" t="s">
        <v>508</v>
      </c>
      <c r="F154" s="1" t="s">
        <v>509</v>
      </c>
      <c r="G154" s="1">
        <v>0</v>
      </c>
      <c r="H154" s="1">
        <v>1</v>
      </c>
      <c r="I154" s="1">
        <v>34</v>
      </c>
      <c r="J154" s="1">
        <f t="shared" si="6"/>
        <v>54.716200000000001</v>
      </c>
      <c r="K154" s="1">
        <v>5</v>
      </c>
      <c r="L154" s="1">
        <v>0</v>
      </c>
      <c r="M154" s="1">
        <v>0</v>
      </c>
      <c r="N154" s="1">
        <v>0</v>
      </c>
      <c r="O154" s="1">
        <f t="shared" si="7"/>
        <v>0</v>
      </c>
      <c r="P154" s="1">
        <v>0</v>
      </c>
      <c r="Q154" s="1">
        <v>0</v>
      </c>
      <c r="R154" s="1">
        <v>7</v>
      </c>
      <c r="S154" s="1">
        <v>3</v>
      </c>
      <c r="T154" s="1" t="s">
        <v>1058</v>
      </c>
      <c r="U154" s="1" t="s">
        <v>1058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1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1</v>
      </c>
      <c r="AV154" s="1">
        <v>0</v>
      </c>
      <c r="AW154" s="1">
        <v>0</v>
      </c>
      <c r="AX154" s="1">
        <v>1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230</v>
      </c>
    </row>
    <row r="155" spans="1:56" x14ac:dyDescent="0.2">
      <c r="A155" s="1" t="s">
        <v>478</v>
      </c>
      <c r="B155" s="1" t="s">
        <v>1065</v>
      </c>
      <c r="C155" s="1" t="s">
        <v>479</v>
      </c>
      <c r="D155" s="1" t="s">
        <v>510</v>
      </c>
      <c r="E155" s="1" t="s">
        <v>511</v>
      </c>
      <c r="F155" s="1" t="s">
        <v>512</v>
      </c>
      <c r="G155" s="1">
        <v>0</v>
      </c>
      <c r="H155" s="1">
        <v>0</v>
      </c>
      <c r="I155" s="1">
        <v>0</v>
      </c>
      <c r="J155" s="1">
        <f t="shared" si="6"/>
        <v>0</v>
      </c>
      <c r="K155" s="1">
        <v>0</v>
      </c>
      <c r="L155" s="1">
        <v>0</v>
      </c>
      <c r="M155" s="1">
        <v>0</v>
      </c>
      <c r="N155" s="1">
        <v>0</v>
      </c>
      <c r="O155" s="1">
        <f t="shared" si="7"/>
        <v>0</v>
      </c>
      <c r="P155" s="1">
        <v>0</v>
      </c>
      <c r="Q155" s="1">
        <v>0</v>
      </c>
      <c r="R155" s="1">
        <v>51</v>
      </c>
      <c r="S155" s="1">
        <v>6</v>
      </c>
      <c r="T155" s="1" t="s">
        <v>1058</v>
      </c>
      <c r="U155" s="1" t="s">
        <v>1058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1</v>
      </c>
      <c r="AG155" s="1">
        <v>1</v>
      </c>
      <c r="AH155" s="1">
        <v>0</v>
      </c>
      <c r="AI155" s="1">
        <v>0</v>
      </c>
      <c r="AJ155" s="1">
        <v>0</v>
      </c>
      <c r="AK155" s="1">
        <v>0</v>
      </c>
      <c r="AL155" s="1">
        <v>1</v>
      </c>
      <c r="AM155" s="1">
        <v>0</v>
      </c>
      <c r="AN155" s="1">
        <v>0</v>
      </c>
      <c r="AO155" s="1">
        <v>0</v>
      </c>
      <c r="AP155" s="1">
        <v>0</v>
      </c>
      <c r="AQ155" s="1">
        <v>1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640</v>
      </c>
    </row>
    <row r="156" spans="1:56" x14ac:dyDescent="0.2">
      <c r="A156" s="1" t="s">
        <v>478</v>
      </c>
      <c r="B156" s="1" t="s">
        <v>1065</v>
      </c>
      <c r="C156" s="1" t="s">
        <v>479</v>
      </c>
      <c r="D156" s="1" t="s">
        <v>513</v>
      </c>
      <c r="E156" s="1" t="s">
        <v>514</v>
      </c>
      <c r="F156" s="1" t="s">
        <v>515</v>
      </c>
      <c r="G156" s="1">
        <v>0</v>
      </c>
      <c r="H156" s="1">
        <v>0</v>
      </c>
      <c r="I156" s="1">
        <v>0</v>
      </c>
      <c r="J156" s="1">
        <f t="shared" si="6"/>
        <v>0</v>
      </c>
      <c r="K156" s="1">
        <v>0</v>
      </c>
      <c r="L156" s="1">
        <v>0</v>
      </c>
      <c r="M156" s="1">
        <v>0</v>
      </c>
      <c r="N156" s="1">
        <v>0</v>
      </c>
      <c r="O156" s="1">
        <f t="shared" si="7"/>
        <v>0</v>
      </c>
      <c r="P156" s="1">
        <v>0</v>
      </c>
      <c r="Q156" s="1">
        <v>0</v>
      </c>
      <c r="R156" s="1">
        <v>14</v>
      </c>
      <c r="S156" s="1">
        <v>5</v>
      </c>
      <c r="T156" s="1" t="s">
        <v>1058</v>
      </c>
      <c r="U156" s="1" t="s">
        <v>1058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1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1</v>
      </c>
      <c r="BB156" s="1">
        <v>0</v>
      </c>
      <c r="BC156" s="1">
        <v>0</v>
      </c>
      <c r="BD156" s="1">
        <v>83</v>
      </c>
    </row>
    <row r="157" spans="1:56" x14ac:dyDescent="0.2">
      <c r="A157" s="1" t="s">
        <v>478</v>
      </c>
      <c r="B157" s="1" t="s">
        <v>1065</v>
      </c>
      <c r="C157" s="1" t="s">
        <v>479</v>
      </c>
      <c r="D157" s="1" t="s">
        <v>516</v>
      </c>
      <c r="E157" s="1" t="s">
        <v>517</v>
      </c>
      <c r="F157" s="1" t="s">
        <v>518</v>
      </c>
      <c r="G157" s="1">
        <v>0</v>
      </c>
      <c r="H157" s="1">
        <v>0</v>
      </c>
      <c r="I157" s="1">
        <v>0</v>
      </c>
      <c r="J157" s="1">
        <f t="shared" si="6"/>
        <v>0</v>
      </c>
      <c r="K157" s="1">
        <v>0</v>
      </c>
      <c r="L157" s="1">
        <v>0</v>
      </c>
      <c r="M157" s="1">
        <v>1</v>
      </c>
      <c r="N157" s="1">
        <v>13.75</v>
      </c>
      <c r="O157" s="1">
        <f t="shared" si="7"/>
        <v>22.127875</v>
      </c>
      <c r="P157" s="1">
        <v>1</v>
      </c>
      <c r="Q157" s="1">
        <v>1</v>
      </c>
      <c r="R157" s="1">
        <v>17</v>
      </c>
      <c r="S157" s="1" t="s">
        <v>1058</v>
      </c>
      <c r="T157" s="1" t="s">
        <v>1058</v>
      </c>
      <c r="U157" s="1" t="s">
        <v>1058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1</v>
      </c>
      <c r="AG157" s="1">
        <v>1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1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311</v>
      </c>
    </row>
    <row r="158" spans="1:56" x14ac:dyDescent="0.2">
      <c r="A158" s="1" t="s">
        <v>478</v>
      </c>
      <c r="B158" s="1" t="s">
        <v>1065</v>
      </c>
      <c r="C158" s="1" t="s">
        <v>479</v>
      </c>
      <c r="D158" s="1" t="s">
        <v>519</v>
      </c>
      <c r="E158" s="1" t="s">
        <v>520</v>
      </c>
      <c r="F158" s="1" t="s">
        <v>521</v>
      </c>
      <c r="G158" s="1">
        <v>0</v>
      </c>
      <c r="H158" s="1">
        <v>0</v>
      </c>
      <c r="I158" s="1">
        <v>0</v>
      </c>
      <c r="J158" s="1">
        <f t="shared" si="6"/>
        <v>0</v>
      </c>
      <c r="K158" s="1">
        <v>0</v>
      </c>
      <c r="L158" s="1">
        <v>0</v>
      </c>
      <c r="M158" s="1">
        <v>3</v>
      </c>
      <c r="N158" s="1">
        <v>26.15</v>
      </c>
      <c r="O158" s="1">
        <f t="shared" si="7"/>
        <v>42.083194999999996</v>
      </c>
      <c r="P158" s="1">
        <v>0</v>
      </c>
      <c r="Q158" s="1">
        <v>3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</row>
    <row r="159" spans="1:56" x14ac:dyDescent="0.2">
      <c r="A159" s="1" t="s">
        <v>478</v>
      </c>
      <c r="B159" s="1" t="s">
        <v>1065</v>
      </c>
      <c r="C159" s="1" t="s">
        <v>479</v>
      </c>
      <c r="D159" s="1" t="s">
        <v>522</v>
      </c>
      <c r="E159" s="1" t="s">
        <v>523</v>
      </c>
      <c r="F159" s="1" t="s">
        <v>524</v>
      </c>
      <c r="G159" s="1">
        <v>0</v>
      </c>
      <c r="H159" s="1">
        <v>0</v>
      </c>
      <c r="I159" s="1">
        <v>0</v>
      </c>
      <c r="J159" s="1">
        <f t="shared" si="6"/>
        <v>0</v>
      </c>
      <c r="K159" s="1">
        <v>0</v>
      </c>
      <c r="L159" s="1">
        <v>0</v>
      </c>
      <c r="M159" s="1">
        <v>1</v>
      </c>
      <c r="N159" s="1">
        <v>14</v>
      </c>
      <c r="O159" s="1">
        <f t="shared" si="7"/>
        <v>22.530200000000001</v>
      </c>
      <c r="P159" s="1">
        <v>0</v>
      </c>
      <c r="Q159" s="1">
        <v>3</v>
      </c>
      <c r="R159" s="1">
        <v>6</v>
      </c>
      <c r="S159" s="1">
        <v>3</v>
      </c>
      <c r="T159" s="1" t="s">
        <v>1058</v>
      </c>
      <c r="U159" s="1" t="s">
        <v>1058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1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110</v>
      </c>
    </row>
    <row r="160" spans="1:56" x14ac:dyDescent="0.2">
      <c r="A160" s="1" t="s">
        <v>478</v>
      </c>
      <c r="B160" s="1" t="s">
        <v>1065</v>
      </c>
      <c r="C160" s="1" t="s">
        <v>479</v>
      </c>
      <c r="D160" s="1" t="s">
        <v>525</v>
      </c>
      <c r="E160" s="1" t="s">
        <v>526</v>
      </c>
      <c r="F160" s="1" t="s">
        <v>527</v>
      </c>
      <c r="G160" s="1">
        <v>1</v>
      </c>
      <c r="H160" s="1">
        <v>0</v>
      </c>
      <c r="I160" s="1">
        <v>0</v>
      </c>
      <c r="J160" s="1">
        <f t="shared" si="6"/>
        <v>0</v>
      </c>
      <c r="K160" s="1">
        <v>0</v>
      </c>
      <c r="L160" s="1">
        <v>0</v>
      </c>
      <c r="M160" s="1">
        <v>1</v>
      </c>
      <c r="N160" s="1">
        <v>17.5</v>
      </c>
      <c r="O160" s="1">
        <f t="shared" si="7"/>
        <v>28.162749999999999</v>
      </c>
      <c r="P160" s="1">
        <v>1</v>
      </c>
      <c r="Q160" s="1">
        <v>3</v>
      </c>
      <c r="R160" s="1">
        <v>1</v>
      </c>
      <c r="S160" s="1">
        <v>1</v>
      </c>
      <c r="T160" s="1" t="s">
        <v>1058</v>
      </c>
      <c r="U160" s="1" t="s">
        <v>1058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1</v>
      </c>
      <c r="AG160" s="1">
        <v>0</v>
      </c>
      <c r="AH160" s="1">
        <v>1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1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400</v>
      </c>
    </row>
    <row r="161" spans="1:56" x14ac:dyDescent="0.2">
      <c r="A161" s="1" t="s">
        <v>478</v>
      </c>
      <c r="B161" s="1" t="s">
        <v>1065</v>
      </c>
      <c r="C161" s="1" t="s">
        <v>479</v>
      </c>
      <c r="D161" s="1" t="s">
        <v>528</v>
      </c>
      <c r="E161" s="1" t="s">
        <v>529</v>
      </c>
      <c r="F161" s="1" t="s">
        <v>530</v>
      </c>
      <c r="G161" s="1">
        <v>0</v>
      </c>
      <c r="H161" s="1">
        <v>0</v>
      </c>
      <c r="I161" s="1">
        <v>0</v>
      </c>
      <c r="J161" s="1">
        <f t="shared" si="6"/>
        <v>0</v>
      </c>
      <c r="K161" s="1">
        <v>0</v>
      </c>
      <c r="L161" s="1">
        <v>0</v>
      </c>
      <c r="M161" s="1">
        <v>4</v>
      </c>
      <c r="N161" s="1">
        <v>423.5</v>
      </c>
      <c r="O161" s="1">
        <f t="shared" si="7"/>
        <v>681.53854999999999</v>
      </c>
      <c r="P161" s="1">
        <v>1</v>
      </c>
      <c r="Q161" s="1">
        <v>1</v>
      </c>
      <c r="R161" s="1">
        <v>60</v>
      </c>
      <c r="S161" s="1">
        <v>60</v>
      </c>
      <c r="T161" s="1" t="s">
        <v>1058</v>
      </c>
      <c r="U161" s="1" t="s">
        <v>1058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1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108</v>
      </c>
    </row>
    <row r="162" spans="1:56" x14ac:dyDescent="0.2">
      <c r="A162" s="1" t="s">
        <v>478</v>
      </c>
      <c r="B162" s="1" t="s">
        <v>1065</v>
      </c>
      <c r="C162" s="1" t="s">
        <v>479</v>
      </c>
      <c r="D162" s="1" t="s">
        <v>531</v>
      </c>
      <c r="E162" s="1" t="s">
        <v>532</v>
      </c>
      <c r="F162" s="1" t="s">
        <v>533</v>
      </c>
      <c r="G162" s="1">
        <v>0</v>
      </c>
      <c r="H162" s="1">
        <v>0</v>
      </c>
      <c r="I162" s="1">
        <v>0</v>
      </c>
      <c r="J162" s="1">
        <f t="shared" si="6"/>
        <v>0</v>
      </c>
      <c r="K162" s="1">
        <v>0</v>
      </c>
      <c r="L162" s="1">
        <v>0</v>
      </c>
      <c r="M162" s="1">
        <v>2</v>
      </c>
      <c r="N162" s="1">
        <v>36</v>
      </c>
      <c r="O162" s="1">
        <f t="shared" si="7"/>
        <v>57.934799999999996</v>
      </c>
      <c r="P162" s="1">
        <v>1</v>
      </c>
      <c r="Q162" s="1">
        <v>4</v>
      </c>
      <c r="R162" s="1">
        <v>9</v>
      </c>
      <c r="S162" s="1">
        <v>4</v>
      </c>
      <c r="T162" s="1" t="s">
        <v>1058</v>
      </c>
      <c r="U162" s="1" t="s">
        <v>1058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1</v>
      </c>
      <c r="AC162" s="1">
        <v>0</v>
      </c>
      <c r="AD162" s="1">
        <v>0</v>
      </c>
      <c r="AE162" s="1">
        <v>0</v>
      </c>
      <c r="AF162" s="1">
        <v>1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1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55</v>
      </c>
    </row>
    <row r="163" spans="1:56" x14ac:dyDescent="0.2">
      <c r="A163" s="1" t="s">
        <v>478</v>
      </c>
      <c r="B163" s="1" t="s">
        <v>1065</v>
      </c>
      <c r="C163" s="1" t="s">
        <v>479</v>
      </c>
      <c r="D163" s="1" t="s">
        <v>534</v>
      </c>
      <c r="E163" s="1" t="s">
        <v>535</v>
      </c>
      <c r="F163" s="1" t="s">
        <v>536</v>
      </c>
      <c r="G163" s="1">
        <v>0</v>
      </c>
      <c r="H163" s="1">
        <v>0</v>
      </c>
      <c r="I163" s="1">
        <v>0</v>
      </c>
      <c r="J163" s="1">
        <f t="shared" si="6"/>
        <v>0</v>
      </c>
      <c r="K163" s="1">
        <v>0</v>
      </c>
      <c r="L163" s="1">
        <v>0</v>
      </c>
      <c r="M163" s="1">
        <v>1</v>
      </c>
      <c r="N163" s="1">
        <v>28.7</v>
      </c>
      <c r="O163" s="1">
        <f t="shared" si="7"/>
        <v>46.186909999999997</v>
      </c>
      <c r="P163" s="1">
        <v>1</v>
      </c>
      <c r="Q163" s="1">
        <v>8</v>
      </c>
      <c r="R163" s="1">
        <v>1</v>
      </c>
      <c r="S163" s="1">
        <v>1</v>
      </c>
      <c r="T163" s="1" t="s">
        <v>1058</v>
      </c>
      <c r="U163" s="1" t="s">
        <v>1058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1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8</v>
      </c>
    </row>
    <row r="164" spans="1:56" x14ac:dyDescent="0.2">
      <c r="A164" s="1" t="s">
        <v>478</v>
      </c>
      <c r="B164" s="1" t="s">
        <v>1065</v>
      </c>
      <c r="C164" s="1" t="s">
        <v>479</v>
      </c>
      <c r="D164" s="1" t="s">
        <v>537</v>
      </c>
      <c r="E164" s="1" t="s">
        <v>538</v>
      </c>
      <c r="F164" s="1" t="s">
        <v>539</v>
      </c>
      <c r="G164" s="1">
        <v>0</v>
      </c>
      <c r="H164" s="1">
        <v>0</v>
      </c>
      <c r="I164" s="1">
        <v>0</v>
      </c>
      <c r="J164" s="1">
        <f t="shared" si="6"/>
        <v>0</v>
      </c>
      <c r="K164" s="1">
        <v>0</v>
      </c>
      <c r="L164" s="1">
        <v>0</v>
      </c>
      <c r="M164" s="1">
        <v>3</v>
      </c>
      <c r="N164" s="1">
        <v>207</v>
      </c>
      <c r="O164" s="1">
        <f t="shared" si="7"/>
        <v>333.12509999999997</v>
      </c>
      <c r="P164" s="1">
        <v>1</v>
      </c>
      <c r="Q164" s="1">
        <v>3</v>
      </c>
      <c r="R164" s="1">
        <v>6</v>
      </c>
      <c r="S164" s="1">
        <v>6</v>
      </c>
      <c r="T164" s="1" t="s">
        <v>1058</v>
      </c>
      <c r="U164" s="1" t="s">
        <v>1058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1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1</v>
      </c>
      <c r="BB164" s="1">
        <v>0</v>
      </c>
      <c r="BC164" s="1">
        <v>0</v>
      </c>
      <c r="BD164" s="1">
        <v>112</v>
      </c>
    </row>
    <row r="165" spans="1:56" x14ac:dyDescent="0.2">
      <c r="A165" s="1" t="s">
        <v>478</v>
      </c>
      <c r="B165" s="1" t="s">
        <v>1065</v>
      </c>
      <c r="C165" s="1" t="s">
        <v>479</v>
      </c>
      <c r="D165" s="1" t="s">
        <v>540</v>
      </c>
      <c r="E165" s="1" t="s">
        <v>541</v>
      </c>
      <c r="F165" s="1" t="s">
        <v>542</v>
      </c>
      <c r="G165" s="1">
        <v>0</v>
      </c>
      <c r="H165" s="1">
        <v>1</v>
      </c>
      <c r="I165" s="1">
        <v>21</v>
      </c>
      <c r="J165" s="1">
        <f t="shared" si="6"/>
        <v>33.795299999999997</v>
      </c>
      <c r="K165" s="1">
        <v>0</v>
      </c>
      <c r="L165" s="1">
        <v>0</v>
      </c>
      <c r="M165" s="1">
        <v>1</v>
      </c>
      <c r="N165" s="1">
        <v>11.8</v>
      </c>
      <c r="O165" s="1">
        <f t="shared" si="7"/>
        <v>18.989740000000001</v>
      </c>
      <c r="P165" s="1">
        <v>0</v>
      </c>
      <c r="Q165" s="1">
        <v>1</v>
      </c>
      <c r="R165" s="1">
        <v>7</v>
      </c>
      <c r="S165" s="1" t="s">
        <v>1058</v>
      </c>
      <c r="T165" s="1" t="s">
        <v>1058</v>
      </c>
      <c r="U165" s="1" t="s">
        <v>1058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1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1</v>
      </c>
      <c r="BB165" s="1">
        <v>0</v>
      </c>
      <c r="BC165" s="1">
        <v>0</v>
      </c>
      <c r="BD165" s="1">
        <v>28</v>
      </c>
    </row>
    <row r="166" spans="1:56" x14ac:dyDescent="0.2">
      <c r="A166" s="1" t="s">
        <v>478</v>
      </c>
      <c r="B166" s="1" t="s">
        <v>1065</v>
      </c>
      <c r="C166" s="1" t="s">
        <v>479</v>
      </c>
      <c r="D166" s="1" t="s">
        <v>543</v>
      </c>
      <c r="E166" s="1" t="s">
        <v>544</v>
      </c>
      <c r="F166" s="1" t="s">
        <v>545</v>
      </c>
      <c r="G166" s="1">
        <v>1</v>
      </c>
      <c r="H166" s="1">
        <v>1</v>
      </c>
      <c r="I166" s="1">
        <v>4</v>
      </c>
      <c r="J166" s="1">
        <f t="shared" si="6"/>
        <v>6.4371999999999998</v>
      </c>
      <c r="K166" s="1">
        <v>4</v>
      </c>
      <c r="L166" s="1">
        <v>0</v>
      </c>
      <c r="M166" s="1">
        <v>3</v>
      </c>
      <c r="N166" s="1">
        <v>46.25</v>
      </c>
      <c r="O166" s="1">
        <f t="shared" si="7"/>
        <v>74.430125000000004</v>
      </c>
      <c r="P166" s="1">
        <v>2</v>
      </c>
      <c r="Q166" s="1">
        <v>7</v>
      </c>
      <c r="R166" s="1">
        <v>34</v>
      </c>
      <c r="S166" s="1">
        <v>34</v>
      </c>
      <c r="T166" s="1" t="s">
        <v>1058</v>
      </c>
      <c r="U166" s="1" t="s">
        <v>1058</v>
      </c>
      <c r="V166" s="1">
        <v>0</v>
      </c>
      <c r="W166" s="1">
        <v>1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1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1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105</v>
      </c>
    </row>
    <row r="167" spans="1:56" x14ac:dyDescent="0.2">
      <c r="A167" s="1" t="s">
        <v>478</v>
      </c>
      <c r="B167" s="1" t="s">
        <v>1065</v>
      </c>
      <c r="C167" s="1" t="s">
        <v>479</v>
      </c>
      <c r="D167" s="1" t="s">
        <v>546</v>
      </c>
      <c r="E167" s="1" t="s">
        <v>547</v>
      </c>
      <c r="F167" s="1" t="s">
        <v>548</v>
      </c>
      <c r="G167" s="1">
        <v>0</v>
      </c>
      <c r="H167" s="1">
        <v>0</v>
      </c>
      <c r="I167" s="1">
        <v>0</v>
      </c>
      <c r="J167" s="1">
        <f t="shared" si="6"/>
        <v>0</v>
      </c>
      <c r="K167" s="1">
        <v>0</v>
      </c>
      <c r="L167" s="1">
        <v>0</v>
      </c>
      <c r="M167" s="1">
        <v>1</v>
      </c>
      <c r="N167" s="1">
        <v>50</v>
      </c>
      <c r="O167" s="1">
        <f t="shared" si="7"/>
        <v>80.465000000000003</v>
      </c>
      <c r="P167" s="1">
        <v>1</v>
      </c>
      <c r="Q167" s="1">
        <v>4</v>
      </c>
      <c r="R167" s="1">
        <v>5</v>
      </c>
      <c r="S167" s="1">
        <v>1</v>
      </c>
      <c r="T167" s="1" t="s">
        <v>1058</v>
      </c>
      <c r="U167" s="1" t="s">
        <v>1058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1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1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1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17</v>
      </c>
    </row>
    <row r="168" spans="1:56" x14ac:dyDescent="0.2">
      <c r="A168" s="1" t="s">
        <v>478</v>
      </c>
      <c r="B168" s="1" t="s">
        <v>1065</v>
      </c>
      <c r="C168" s="1" t="s">
        <v>479</v>
      </c>
      <c r="D168" s="1" t="s">
        <v>549</v>
      </c>
      <c r="E168" s="1" t="s">
        <v>550</v>
      </c>
      <c r="F168" s="1" t="s">
        <v>551</v>
      </c>
      <c r="G168" s="1">
        <v>0</v>
      </c>
      <c r="H168" s="1">
        <v>0</v>
      </c>
      <c r="I168" s="1">
        <v>0</v>
      </c>
      <c r="J168" s="1">
        <f t="shared" si="6"/>
        <v>0</v>
      </c>
      <c r="K168" s="1">
        <v>0</v>
      </c>
      <c r="L168" s="1">
        <v>0</v>
      </c>
      <c r="M168" s="1">
        <v>4</v>
      </c>
      <c r="N168" s="1">
        <v>40.1</v>
      </c>
      <c r="O168" s="1">
        <f t="shared" si="7"/>
        <v>64.532930000000007</v>
      </c>
      <c r="P168" s="1">
        <v>1</v>
      </c>
      <c r="Q168" s="1">
        <v>3</v>
      </c>
      <c r="R168" s="1">
        <v>6</v>
      </c>
      <c r="S168" s="1" t="s">
        <v>1058</v>
      </c>
      <c r="T168" s="1" t="s">
        <v>1058</v>
      </c>
      <c r="U168" s="1" t="s">
        <v>1058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1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1</v>
      </c>
      <c r="BB168" s="1">
        <v>0</v>
      </c>
      <c r="BC168" s="1">
        <v>0</v>
      </c>
      <c r="BD168" s="1">
        <v>16</v>
      </c>
    </row>
    <row r="169" spans="1:56" x14ac:dyDescent="0.2">
      <c r="A169" s="1" t="s">
        <v>478</v>
      </c>
      <c r="B169" s="1" t="s">
        <v>1065</v>
      </c>
      <c r="C169" s="1" t="s">
        <v>479</v>
      </c>
      <c r="D169" s="1" t="s">
        <v>552</v>
      </c>
      <c r="E169" s="1" t="s">
        <v>553</v>
      </c>
      <c r="F169" s="1" t="s">
        <v>554</v>
      </c>
      <c r="G169" s="1">
        <v>0</v>
      </c>
      <c r="H169" s="1">
        <v>0</v>
      </c>
      <c r="I169" s="1">
        <v>0</v>
      </c>
      <c r="J169" s="1">
        <f t="shared" si="6"/>
        <v>0</v>
      </c>
      <c r="K169" s="1">
        <v>0</v>
      </c>
      <c r="L169" s="1">
        <v>0</v>
      </c>
      <c r="M169" s="1">
        <v>1</v>
      </c>
      <c r="N169" s="1">
        <v>18.3</v>
      </c>
      <c r="O169" s="1">
        <f t="shared" si="7"/>
        <v>29.450189999999999</v>
      </c>
      <c r="P169" s="1">
        <v>1</v>
      </c>
      <c r="Q169" s="1">
        <v>2</v>
      </c>
      <c r="R169" s="1">
        <v>19</v>
      </c>
      <c r="S169" s="1">
        <v>393</v>
      </c>
      <c r="T169" s="1" t="s">
        <v>1058</v>
      </c>
      <c r="U169" s="1" t="s">
        <v>1058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1</v>
      </c>
      <c r="AG169" s="1">
        <v>1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1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393</v>
      </c>
    </row>
    <row r="170" spans="1:56" x14ac:dyDescent="0.2">
      <c r="A170" s="1" t="s">
        <v>478</v>
      </c>
      <c r="B170" s="1" t="s">
        <v>1065</v>
      </c>
      <c r="C170" s="1" t="s">
        <v>479</v>
      </c>
      <c r="D170" s="1" t="s">
        <v>555</v>
      </c>
      <c r="E170" s="1" t="s">
        <v>556</v>
      </c>
      <c r="F170" s="1" t="s">
        <v>557</v>
      </c>
      <c r="G170" s="1">
        <v>0</v>
      </c>
      <c r="H170" s="1">
        <v>0</v>
      </c>
      <c r="I170" s="1">
        <v>0</v>
      </c>
      <c r="J170" s="1">
        <f t="shared" si="6"/>
        <v>0</v>
      </c>
      <c r="K170" s="1">
        <v>0</v>
      </c>
      <c r="L170" s="1">
        <v>0</v>
      </c>
      <c r="M170" s="1">
        <v>1</v>
      </c>
      <c r="N170" s="1">
        <v>14.5</v>
      </c>
      <c r="O170" s="1">
        <f t="shared" si="7"/>
        <v>23.334849999999999</v>
      </c>
      <c r="P170" s="1">
        <v>3</v>
      </c>
      <c r="Q170" s="1">
        <v>1</v>
      </c>
      <c r="R170" s="1">
        <v>3</v>
      </c>
      <c r="S170" s="1">
        <v>3</v>
      </c>
      <c r="T170" s="1" t="s">
        <v>1058</v>
      </c>
      <c r="U170" s="1" t="s">
        <v>1058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1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1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1</v>
      </c>
      <c r="BB170" s="1">
        <v>0</v>
      </c>
      <c r="BC170" s="1">
        <v>0</v>
      </c>
      <c r="BD170" s="1">
        <v>39</v>
      </c>
    </row>
    <row r="171" spans="1:56" x14ac:dyDescent="0.2">
      <c r="A171" s="1" t="s">
        <v>478</v>
      </c>
      <c r="B171" s="1" t="s">
        <v>1065</v>
      </c>
      <c r="C171" s="1" t="s">
        <v>479</v>
      </c>
      <c r="D171" s="1" t="s">
        <v>558</v>
      </c>
      <c r="E171" s="1" t="s">
        <v>559</v>
      </c>
      <c r="F171" s="1" t="s">
        <v>560</v>
      </c>
      <c r="G171" s="1">
        <v>0</v>
      </c>
      <c r="H171" s="1">
        <v>0</v>
      </c>
      <c r="I171" s="1">
        <v>0</v>
      </c>
      <c r="J171" s="1">
        <f t="shared" si="6"/>
        <v>0</v>
      </c>
      <c r="K171" s="1">
        <v>0</v>
      </c>
      <c r="L171" s="1">
        <v>0</v>
      </c>
      <c r="M171" s="1">
        <v>2</v>
      </c>
      <c r="N171" s="1">
        <v>67.5</v>
      </c>
      <c r="O171" s="1">
        <f t="shared" si="7"/>
        <v>108.62774999999999</v>
      </c>
      <c r="P171" s="1">
        <v>2</v>
      </c>
      <c r="Q171" s="1">
        <v>12</v>
      </c>
      <c r="R171" s="1">
        <v>5</v>
      </c>
      <c r="S171" s="1">
        <v>5</v>
      </c>
      <c r="T171" s="1" t="s">
        <v>1058</v>
      </c>
      <c r="U171" s="1" t="s">
        <v>1058</v>
      </c>
      <c r="V171" s="1">
        <v>0</v>
      </c>
      <c r="W171" s="1" t="s">
        <v>1058</v>
      </c>
      <c r="X171" s="1" t="s">
        <v>1058</v>
      </c>
      <c r="Y171" s="1" t="s">
        <v>1058</v>
      </c>
      <c r="Z171" s="1" t="s">
        <v>1058</v>
      </c>
      <c r="AA171" s="1" t="s">
        <v>1058</v>
      </c>
      <c r="AB171" s="1" t="s">
        <v>1058</v>
      </c>
      <c r="AC171" s="1" t="s">
        <v>1058</v>
      </c>
      <c r="AD171" s="1" t="s">
        <v>1058</v>
      </c>
      <c r="AE171" s="1" t="s">
        <v>1058</v>
      </c>
      <c r="AF171" s="1" t="s">
        <v>1058</v>
      </c>
      <c r="AG171" s="1" t="s">
        <v>1058</v>
      </c>
      <c r="AH171" s="1" t="s">
        <v>1058</v>
      </c>
      <c r="AI171" s="1" t="s">
        <v>1058</v>
      </c>
      <c r="AJ171" s="1" t="s">
        <v>1058</v>
      </c>
      <c r="AK171" s="1" t="s">
        <v>1058</v>
      </c>
      <c r="AL171" s="1" t="s">
        <v>1058</v>
      </c>
      <c r="AM171" s="1" t="s">
        <v>1058</v>
      </c>
      <c r="AN171" s="1" t="s">
        <v>1058</v>
      </c>
      <c r="AO171" s="1" t="s">
        <v>1058</v>
      </c>
      <c r="AP171" s="1">
        <v>0</v>
      </c>
      <c r="AQ171" s="1" t="s">
        <v>1058</v>
      </c>
      <c r="AR171" s="1" t="s">
        <v>1058</v>
      </c>
      <c r="AS171" s="1" t="s">
        <v>1058</v>
      </c>
      <c r="AT171" s="1" t="s">
        <v>1058</v>
      </c>
      <c r="AU171" s="1" t="s">
        <v>1058</v>
      </c>
      <c r="AV171" s="1" t="s">
        <v>1058</v>
      </c>
      <c r="AW171" s="1" t="s">
        <v>1058</v>
      </c>
      <c r="AX171" s="1" t="s">
        <v>1058</v>
      </c>
      <c r="AY171" s="1" t="s">
        <v>1058</v>
      </c>
      <c r="AZ171" s="1" t="s">
        <v>1058</v>
      </c>
      <c r="BA171" s="1" t="s">
        <v>1058</v>
      </c>
      <c r="BB171" s="1" t="s">
        <v>1058</v>
      </c>
      <c r="BC171" s="1" t="s">
        <v>1058</v>
      </c>
      <c r="BD171" s="1">
        <v>13</v>
      </c>
    </row>
    <row r="172" spans="1:56" x14ac:dyDescent="0.2">
      <c r="A172" s="1" t="s">
        <v>478</v>
      </c>
      <c r="B172" s="1" t="s">
        <v>1065</v>
      </c>
      <c r="C172" s="1" t="s">
        <v>479</v>
      </c>
      <c r="D172" s="1" t="s">
        <v>561</v>
      </c>
      <c r="E172" s="1" t="s">
        <v>562</v>
      </c>
      <c r="F172" s="1" t="s">
        <v>563</v>
      </c>
      <c r="G172" s="1">
        <v>0</v>
      </c>
      <c r="H172" s="1">
        <v>0</v>
      </c>
      <c r="I172" s="1">
        <v>0</v>
      </c>
      <c r="J172" s="1">
        <f t="shared" si="6"/>
        <v>0</v>
      </c>
      <c r="K172" s="1">
        <v>0</v>
      </c>
      <c r="L172" s="1">
        <v>0</v>
      </c>
      <c r="M172" s="1">
        <v>1</v>
      </c>
      <c r="N172" s="1">
        <v>32</v>
      </c>
      <c r="O172" s="1">
        <f t="shared" si="7"/>
        <v>51.497599999999998</v>
      </c>
      <c r="P172" s="1">
        <v>0</v>
      </c>
      <c r="Q172" s="1">
        <v>3</v>
      </c>
      <c r="R172" s="1">
        <v>3</v>
      </c>
      <c r="S172" s="1">
        <v>3</v>
      </c>
      <c r="T172" s="1" t="s">
        <v>1058</v>
      </c>
      <c r="U172" s="1" t="s">
        <v>1058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1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1</v>
      </c>
      <c r="BB172" s="1">
        <v>0</v>
      </c>
      <c r="BC172" s="1">
        <v>0</v>
      </c>
      <c r="BD172" s="1">
        <v>25</v>
      </c>
    </row>
    <row r="173" spans="1:56" x14ac:dyDescent="0.2">
      <c r="A173" s="1" t="s">
        <v>564</v>
      </c>
      <c r="B173" s="1" t="s">
        <v>1066</v>
      </c>
      <c r="C173" s="1" t="s">
        <v>565</v>
      </c>
      <c r="D173" s="1" t="s">
        <v>566</v>
      </c>
      <c r="E173" s="1" t="s">
        <v>567</v>
      </c>
      <c r="F173" s="1" t="s">
        <v>568</v>
      </c>
      <c r="G173" s="1">
        <v>1</v>
      </c>
      <c r="H173" s="1">
        <v>0</v>
      </c>
      <c r="I173" s="1">
        <v>0</v>
      </c>
      <c r="J173" s="1">
        <f t="shared" si="6"/>
        <v>0</v>
      </c>
      <c r="K173" s="1">
        <v>0</v>
      </c>
      <c r="L173" s="1">
        <v>0</v>
      </c>
      <c r="M173" s="1">
        <v>1</v>
      </c>
      <c r="N173" s="1">
        <v>9.1</v>
      </c>
      <c r="O173" s="1">
        <f t="shared" si="7"/>
        <v>14.644629999999999</v>
      </c>
      <c r="P173" s="1">
        <v>2</v>
      </c>
      <c r="Q173" s="1">
        <v>2</v>
      </c>
      <c r="R173" s="1">
        <v>64</v>
      </c>
      <c r="S173" s="1">
        <v>6</v>
      </c>
      <c r="T173" s="1" t="s">
        <v>1058</v>
      </c>
      <c r="U173" s="1" t="s">
        <v>1058</v>
      </c>
      <c r="V173" s="1">
        <v>0</v>
      </c>
      <c r="W173" s="1" t="s">
        <v>1058</v>
      </c>
      <c r="X173" s="1" t="s">
        <v>1058</v>
      </c>
      <c r="Y173" s="1" t="s">
        <v>1058</v>
      </c>
      <c r="Z173" s="1" t="s">
        <v>1058</v>
      </c>
      <c r="AA173" s="1" t="s">
        <v>1058</v>
      </c>
      <c r="AB173" s="1" t="s">
        <v>1058</v>
      </c>
      <c r="AC173" s="1" t="s">
        <v>1058</v>
      </c>
      <c r="AD173" s="1" t="s">
        <v>1058</v>
      </c>
      <c r="AE173" s="1" t="s">
        <v>1058</v>
      </c>
      <c r="AF173" s="1" t="s">
        <v>1058</v>
      </c>
      <c r="AG173" s="1" t="s">
        <v>1058</v>
      </c>
      <c r="AH173" s="1" t="s">
        <v>1058</v>
      </c>
      <c r="AI173" s="1" t="s">
        <v>1058</v>
      </c>
      <c r="AJ173" s="1" t="s">
        <v>1058</v>
      </c>
      <c r="AK173" s="1" t="s">
        <v>1058</v>
      </c>
      <c r="AL173" s="1" t="s">
        <v>1058</v>
      </c>
      <c r="AM173" s="1" t="s">
        <v>1058</v>
      </c>
      <c r="AN173" s="1" t="s">
        <v>1058</v>
      </c>
      <c r="AO173" s="1" t="s">
        <v>1058</v>
      </c>
      <c r="AP173" s="1">
        <v>0</v>
      </c>
      <c r="AQ173" s="1" t="s">
        <v>1058</v>
      </c>
      <c r="AR173" s="1" t="s">
        <v>1058</v>
      </c>
      <c r="AS173" s="1" t="s">
        <v>1058</v>
      </c>
      <c r="AT173" s="1" t="s">
        <v>1058</v>
      </c>
      <c r="AU173" s="1" t="s">
        <v>1058</v>
      </c>
      <c r="AV173" s="1" t="s">
        <v>1058</v>
      </c>
      <c r="AW173" s="1" t="s">
        <v>1058</v>
      </c>
      <c r="AX173" s="1" t="s">
        <v>1058</v>
      </c>
      <c r="AY173" s="1" t="s">
        <v>1058</v>
      </c>
      <c r="AZ173" s="1" t="s">
        <v>1058</v>
      </c>
      <c r="BA173" s="1" t="s">
        <v>1058</v>
      </c>
      <c r="BB173" s="1" t="s">
        <v>1058</v>
      </c>
      <c r="BC173" s="1" t="s">
        <v>1058</v>
      </c>
      <c r="BD173" s="1">
        <v>686</v>
      </c>
    </row>
    <row r="174" spans="1:56" x14ac:dyDescent="0.2">
      <c r="A174" s="1" t="s">
        <v>564</v>
      </c>
      <c r="B174" s="1" t="s">
        <v>1066</v>
      </c>
      <c r="C174" s="1" t="s">
        <v>565</v>
      </c>
      <c r="D174" s="1" t="s">
        <v>569</v>
      </c>
      <c r="E174" s="1" t="s">
        <v>570</v>
      </c>
      <c r="F174" s="1" t="s">
        <v>571</v>
      </c>
      <c r="G174" s="1">
        <v>0</v>
      </c>
      <c r="H174" s="1">
        <v>0</v>
      </c>
      <c r="I174" s="1">
        <v>0</v>
      </c>
      <c r="J174" s="1">
        <f t="shared" si="6"/>
        <v>0</v>
      </c>
      <c r="K174" s="1">
        <v>0</v>
      </c>
      <c r="L174" s="1">
        <v>0</v>
      </c>
      <c r="M174" s="1">
        <v>0</v>
      </c>
      <c r="N174" s="1">
        <v>0</v>
      </c>
      <c r="O174" s="1">
        <f t="shared" si="7"/>
        <v>0</v>
      </c>
      <c r="P174" s="1">
        <v>0</v>
      </c>
      <c r="Q174" s="1">
        <v>0</v>
      </c>
      <c r="R174" s="1">
        <v>7</v>
      </c>
      <c r="S174" s="1" t="s">
        <v>1058</v>
      </c>
      <c r="T174" s="1" t="s">
        <v>1058</v>
      </c>
      <c r="U174" s="1" t="s">
        <v>1058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1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1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1</v>
      </c>
      <c r="BB174" s="1">
        <v>0</v>
      </c>
      <c r="BC174" s="1">
        <v>0</v>
      </c>
      <c r="BD174" s="1">
        <v>60</v>
      </c>
    </row>
    <row r="175" spans="1:56" x14ac:dyDescent="0.2">
      <c r="A175" s="1" t="s">
        <v>564</v>
      </c>
      <c r="B175" s="1" t="s">
        <v>1066</v>
      </c>
      <c r="C175" s="1" t="s">
        <v>565</v>
      </c>
      <c r="D175" s="1" t="s">
        <v>572</v>
      </c>
      <c r="E175" s="1" t="s">
        <v>573</v>
      </c>
      <c r="F175" s="1" t="s">
        <v>574</v>
      </c>
      <c r="G175" s="1">
        <v>0</v>
      </c>
      <c r="H175" s="1">
        <v>0</v>
      </c>
      <c r="I175" s="1">
        <v>0</v>
      </c>
      <c r="J175" s="1">
        <f t="shared" si="6"/>
        <v>0</v>
      </c>
      <c r="K175" s="1">
        <v>2</v>
      </c>
      <c r="L175" s="1">
        <v>3</v>
      </c>
      <c r="M175" s="1">
        <v>0</v>
      </c>
      <c r="N175" s="1">
        <v>0</v>
      </c>
      <c r="O175" s="1">
        <f t="shared" si="7"/>
        <v>0</v>
      </c>
      <c r="P175" s="1">
        <v>0</v>
      </c>
      <c r="Q175" s="1">
        <v>0</v>
      </c>
      <c r="R175" s="1">
        <v>11</v>
      </c>
      <c r="S175" s="1">
        <v>11</v>
      </c>
      <c r="T175" s="1" t="s">
        <v>1058</v>
      </c>
      <c r="U175" s="1" t="s">
        <v>1058</v>
      </c>
      <c r="V175" s="1">
        <v>0</v>
      </c>
      <c r="W175" s="1">
        <v>0</v>
      </c>
      <c r="X175" s="1">
        <v>0</v>
      </c>
      <c r="Y175" s="1">
        <v>0</v>
      </c>
      <c r="Z175" s="1">
        <v>1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1</v>
      </c>
      <c r="AG175" s="1">
        <v>1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1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1</v>
      </c>
      <c r="BB175" s="1">
        <v>0</v>
      </c>
      <c r="BC175" s="1">
        <v>0</v>
      </c>
      <c r="BD175" s="1">
        <f>27+27+21+18+24+28+43+30+46+20+8</f>
        <v>292</v>
      </c>
    </row>
    <row r="176" spans="1:56" x14ac:dyDescent="0.2">
      <c r="A176" s="1" t="s">
        <v>564</v>
      </c>
      <c r="B176" s="1" t="s">
        <v>1066</v>
      </c>
      <c r="C176" s="1" t="s">
        <v>565</v>
      </c>
      <c r="D176" s="1" t="s">
        <v>575</v>
      </c>
      <c r="E176" s="1" t="s">
        <v>576</v>
      </c>
      <c r="F176" s="1" t="s">
        <v>577</v>
      </c>
      <c r="G176" s="1">
        <v>0</v>
      </c>
      <c r="H176" s="1">
        <v>0</v>
      </c>
      <c r="I176" s="1">
        <v>0</v>
      </c>
      <c r="J176" s="1">
        <f t="shared" si="6"/>
        <v>0</v>
      </c>
      <c r="K176" s="1">
        <v>0</v>
      </c>
      <c r="L176" s="1">
        <v>0</v>
      </c>
      <c r="M176" s="1">
        <v>2</v>
      </c>
      <c r="N176" s="1">
        <f>90+56</f>
        <v>146</v>
      </c>
      <c r="O176" s="1">
        <f t="shared" si="7"/>
        <v>234.95779999999999</v>
      </c>
      <c r="P176" s="1">
        <v>1</v>
      </c>
      <c r="Q176" s="1">
        <v>4</v>
      </c>
      <c r="R176" s="1">
        <v>11</v>
      </c>
      <c r="S176" s="1">
        <v>11</v>
      </c>
      <c r="T176" s="1" t="s">
        <v>1058</v>
      </c>
      <c r="U176" s="1" t="s">
        <v>1058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1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11</v>
      </c>
    </row>
    <row r="177" spans="1:56" x14ac:dyDescent="0.2">
      <c r="A177" s="1" t="s">
        <v>564</v>
      </c>
      <c r="B177" s="1" t="s">
        <v>1066</v>
      </c>
      <c r="C177" s="1" t="s">
        <v>565</v>
      </c>
      <c r="D177" s="1" t="s">
        <v>578</v>
      </c>
      <c r="E177" s="1" t="s">
        <v>579</v>
      </c>
      <c r="F177" s="1" t="s">
        <v>580</v>
      </c>
      <c r="G177" s="1">
        <v>0</v>
      </c>
      <c r="H177" s="1">
        <v>0</v>
      </c>
      <c r="I177" s="1">
        <v>0</v>
      </c>
      <c r="J177" s="1">
        <f t="shared" si="6"/>
        <v>0</v>
      </c>
      <c r="K177" s="1">
        <v>0</v>
      </c>
      <c r="L177" s="1">
        <v>0</v>
      </c>
      <c r="M177" s="1">
        <v>1</v>
      </c>
      <c r="N177" s="1">
        <v>12</v>
      </c>
      <c r="O177" s="1">
        <f t="shared" si="7"/>
        <v>19.311599999999999</v>
      </c>
      <c r="P177" s="1">
        <v>0</v>
      </c>
      <c r="Q177" s="1">
        <v>3</v>
      </c>
      <c r="R177" s="1">
        <v>5</v>
      </c>
      <c r="S177" s="1">
        <v>5</v>
      </c>
      <c r="T177" s="1" t="s">
        <v>1058</v>
      </c>
      <c r="U177" s="1" t="s">
        <v>1058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1</v>
      </c>
      <c r="BB177" s="1">
        <v>0</v>
      </c>
      <c r="BC177" s="1">
        <v>0</v>
      </c>
      <c r="BD177" s="1">
        <f>45+15+15+3+3</f>
        <v>81</v>
      </c>
    </row>
    <row r="178" spans="1:56" x14ac:dyDescent="0.2">
      <c r="A178" s="1" t="s">
        <v>564</v>
      </c>
      <c r="B178" s="1" t="s">
        <v>1066</v>
      </c>
      <c r="C178" s="1" t="s">
        <v>565</v>
      </c>
      <c r="D178" s="1" t="s">
        <v>581</v>
      </c>
      <c r="E178" s="1" t="s">
        <v>582</v>
      </c>
      <c r="F178" s="1" t="s">
        <v>583</v>
      </c>
      <c r="G178" s="1">
        <v>0</v>
      </c>
      <c r="H178" s="1">
        <v>0</v>
      </c>
      <c r="I178" s="1">
        <v>0</v>
      </c>
      <c r="J178" s="1">
        <f t="shared" si="6"/>
        <v>0</v>
      </c>
      <c r="K178" s="1">
        <v>0</v>
      </c>
      <c r="L178" s="1">
        <v>0</v>
      </c>
      <c r="M178" s="1">
        <v>1</v>
      </c>
      <c r="N178" s="1">
        <v>35.1</v>
      </c>
      <c r="O178" s="1">
        <f t="shared" si="7"/>
        <v>56.486429999999999</v>
      </c>
      <c r="P178" s="1">
        <v>1</v>
      </c>
      <c r="Q178" s="1">
        <v>4</v>
      </c>
      <c r="R178" s="1">
        <v>15</v>
      </c>
      <c r="S178" s="1" t="s">
        <v>1058</v>
      </c>
      <c r="T178" s="1" t="s">
        <v>1058</v>
      </c>
      <c r="U178" s="1" t="s">
        <v>1058</v>
      </c>
      <c r="V178" s="1">
        <v>0</v>
      </c>
      <c r="W178" s="1" t="s">
        <v>1058</v>
      </c>
      <c r="X178" s="1" t="s">
        <v>1058</v>
      </c>
      <c r="Y178" s="1" t="s">
        <v>1058</v>
      </c>
      <c r="Z178" s="1" t="s">
        <v>1058</v>
      </c>
      <c r="AA178" s="1" t="s">
        <v>1058</v>
      </c>
      <c r="AB178" s="1" t="s">
        <v>1058</v>
      </c>
      <c r="AC178" s="1" t="s">
        <v>1058</v>
      </c>
      <c r="AD178" s="1" t="s">
        <v>1058</v>
      </c>
      <c r="AE178" s="1" t="s">
        <v>1058</v>
      </c>
      <c r="AF178" s="1" t="s">
        <v>1058</v>
      </c>
      <c r="AG178" s="1" t="s">
        <v>1058</v>
      </c>
      <c r="AH178" s="1" t="s">
        <v>1058</v>
      </c>
      <c r="AI178" s="1" t="s">
        <v>1058</v>
      </c>
      <c r="AJ178" s="1" t="s">
        <v>1058</v>
      </c>
      <c r="AK178" s="1" t="s">
        <v>1058</v>
      </c>
      <c r="AL178" s="1" t="s">
        <v>1058</v>
      </c>
      <c r="AM178" s="1" t="s">
        <v>1058</v>
      </c>
      <c r="AN178" s="1" t="s">
        <v>1058</v>
      </c>
      <c r="AO178" s="1" t="s">
        <v>1058</v>
      </c>
      <c r="AP178" s="1">
        <v>0</v>
      </c>
      <c r="AQ178" s="1" t="s">
        <v>1058</v>
      </c>
      <c r="AR178" s="1" t="s">
        <v>1058</v>
      </c>
      <c r="AS178" s="1" t="s">
        <v>1058</v>
      </c>
      <c r="AT178" s="1" t="s">
        <v>1058</v>
      </c>
      <c r="AU178" s="1" t="s">
        <v>1058</v>
      </c>
      <c r="AV178" s="1" t="s">
        <v>1058</v>
      </c>
      <c r="AW178" s="1" t="s">
        <v>1058</v>
      </c>
      <c r="AX178" s="1" t="s">
        <v>1058</v>
      </c>
      <c r="AY178" s="1" t="s">
        <v>1058</v>
      </c>
      <c r="AZ178" s="1" t="s">
        <v>1058</v>
      </c>
      <c r="BA178" s="1" t="s">
        <v>1058</v>
      </c>
      <c r="BB178" s="1" t="s">
        <v>1058</v>
      </c>
      <c r="BC178" s="1" t="s">
        <v>1058</v>
      </c>
      <c r="BD178" s="1" t="s">
        <v>1058</v>
      </c>
    </row>
    <row r="179" spans="1:56" x14ac:dyDescent="0.2">
      <c r="A179" s="1" t="s">
        <v>564</v>
      </c>
      <c r="B179" s="1" t="s">
        <v>1066</v>
      </c>
      <c r="C179" s="1" t="s">
        <v>565</v>
      </c>
      <c r="D179" s="1" t="s">
        <v>584</v>
      </c>
      <c r="E179" s="1" t="s">
        <v>585</v>
      </c>
      <c r="F179" s="1" t="s">
        <v>586</v>
      </c>
      <c r="G179" s="1">
        <v>0</v>
      </c>
      <c r="H179" s="1">
        <v>0</v>
      </c>
      <c r="I179" s="1">
        <v>0</v>
      </c>
      <c r="J179" s="1">
        <f t="shared" si="6"/>
        <v>0</v>
      </c>
      <c r="K179" s="1">
        <v>0</v>
      </c>
      <c r="L179" s="1">
        <v>0</v>
      </c>
      <c r="M179" s="1">
        <v>2</v>
      </c>
      <c r="N179" s="1">
        <v>37.99</v>
      </c>
      <c r="O179" s="1">
        <f t="shared" si="7"/>
        <v>61.137307</v>
      </c>
      <c r="P179" s="1">
        <v>1</v>
      </c>
      <c r="Q179" s="1">
        <v>3</v>
      </c>
      <c r="R179" s="1">
        <v>5</v>
      </c>
      <c r="S179" s="1">
        <v>5</v>
      </c>
      <c r="T179" s="1" t="s">
        <v>1058</v>
      </c>
      <c r="U179" s="1" t="s">
        <v>1058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1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1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72</v>
      </c>
    </row>
    <row r="180" spans="1:56" x14ac:dyDescent="0.2">
      <c r="A180" s="1" t="s">
        <v>564</v>
      </c>
      <c r="B180" s="1" t="s">
        <v>1066</v>
      </c>
      <c r="C180" s="1" t="s">
        <v>565</v>
      </c>
      <c r="D180" s="1" t="s">
        <v>587</v>
      </c>
      <c r="E180" s="1" t="s">
        <v>588</v>
      </c>
      <c r="F180" s="1" t="s">
        <v>589</v>
      </c>
      <c r="G180" s="1">
        <v>0</v>
      </c>
      <c r="H180" s="1">
        <v>0</v>
      </c>
      <c r="I180" s="1">
        <v>0</v>
      </c>
      <c r="J180" s="1">
        <f t="shared" si="6"/>
        <v>0</v>
      </c>
      <c r="K180" s="1">
        <v>0</v>
      </c>
      <c r="L180" s="1">
        <v>0</v>
      </c>
      <c r="M180" s="1">
        <v>1</v>
      </c>
      <c r="N180" s="1">
        <v>24.75</v>
      </c>
      <c r="O180" s="1">
        <f t="shared" si="7"/>
        <v>39.830174999999997</v>
      </c>
      <c r="P180" s="1">
        <v>2</v>
      </c>
      <c r="Q180" s="1">
        <v>4</v>
      </c>
      <c r="R180" s="1">
        <v>7</v>
      </c>
      <c r="S180" s="1">
        <v>5</v>
      </c>
      <c r="T180" s="1" t="s">
        <v>1058</v>
      </c>
      <c r="U180" s="1" t="s">
        <v>1058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1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1</v>
      </c>
      <c r="BB180" s="1">
        <v>0</v>
      </c>
      <c r="BC180" s="1">
        <v>0</v>
      </c>
      <c r="BD180" s="1">
        <v>61</v>
      </c>
    </row>
    <row r="181" spans="1:56" x14ac:dyDescent="0.2">
      <c r="A181" s="1" t="s">
        <v>564</v>
      </c>
      <c r="B181" s="1" t="s">
        <v>1066</v>
      </c>
      <c r="C181" s="1" t="s">
        <v>565</v>
      </c>
      <c r="D181" s="1" t="s">
        <v>590</v>
      </c>
      <c r="E181" s="1" t="s">
        <v>591</v>
      </c>
      <c r="F181" s="1" t="s">
        <v>592</v>
      </c>
      <c r="G181" s="1">
        <v>0</v>
      </c>
      <c r="H181" s="1">
        <v>1</v>
      </c>
      <c r="I181" s="1">
        <v>20</v>
      </c>
      <c r="J181" s="1">
        <f t="shared" si="6"/>
        <v>32.186</v>
      </c>
      <c r="K181" s="1">
        <v>3</v>
      </c>
      <c r="L181" s="1">
        <v>0</v>
      </c>
      <c r="M181" s="1">
        <v>1</v>
      </c>
      <c r="N181" s="1">
        <v>26.4</v>
      </c>
      <c r="O181" s="1">
        <f t="shared" si="7"/>
        <v>42.485519999999994</v>
      </c>
      <c r="P181" s="1">
        <v>1</v>
      </c>
      <c r="Q181" s="1">
        <v>4</v>
      </c>
      <c r="R181" s="1">
        <v>5</v>
      </c>
      <c r="S181" s="1">
        <v>5</v>
      </c>
      <c r="T181" s="1" t="s">
        <v>1058</v>
      </c>
      <c r="U181" s="1" t="s">
        <v>1058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1</v>
      </c>
      <c r="AG181" s="1">
        <v>1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1</v>
      </c>
      <c r="BB181" s="1">
        <v>0</v>
      </c>
      <c r="BC181" s="1">
        <v>0</v>
      </c>
      <c r="BD181" s="1">
        <v>211</v>
      </c>
    </row>
    <row r="182" spans="1:56" x14ac:dyDescent="0.2">
      <c r="A182" s="1" t="s">
        <v>564</v>
      </c>
      <c r="B182" s="1" t="s">
        <v>1066</v>
      </c>
      <c r="C182" s="1" t="s">
        <v>565</v>
      </c>
      <c r="D182" s="1" t="s">
        <v>593</v>
      </c>
      <c r="E182" s="1" t="s">
        <v>594</v>
      </c>
      <c r="F182" s="1" t="s">
        <v>595</v>
      </c>
      <c r="G182" s="1">
        <v>2</v>
      </c>
      <c r="H182" s="1">
        <v>2</v>
      </c>
      <c r="I182" s="1">
        <v>32</v>
      </c>
      <c r="J182" s="1">
        <f t="shared" si="6"/>
        <v>51.497599999999998</v>
      </c>
      <c r="K182" s="1">
        <v>0</v>
      </c>
      <c r="L182" s="1">
        <v>2</v>
      </c>
      <c r="M182" s="1">
        <v>2</v>
      </c>
      <c r="N182" s="1">
        <f>13.53+4</f>
        <v>17.53</v>
      </c>
      <c r="O182" s="1">
        <f t="shared" si="7"/>
        <v>28.211029</v>
      </c>
      <c r="P182" s="1">
        <v>2</v>
      </c>
      <c r="Q182" s="1">
        <v>0</v>
      </c>
      <c r="R182" s="1">
        <v>7</v>
      </c>
      <c r="S182" s="1">
        <v>6</v>
      </c>
      <c r="T182" s="1" t="s">
        <v>1058</v>
      </c>
      <c r="U182" s="1" t="s">
        <v>1058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1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1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f>3+2+4+5+5+13+6</f>
        <v>38</v>
      </c>
    </row>
    <row r="183" spans="1:56" x14ac:dyDescent="0.2">
      <c r="A183" s="1" t="s">
        <v>596</v>
      </c>
      <c r="B183" s="1" t="s">
        <v>1067</v>
      </c>
      <c r="C183" s="1" t="s">
        <v>597</v>
      </c>
      <c r="D183" s="1" t="s">
        <v>598</v>
      </c>
      <c r="E183" s="1" t="s">
        <v>599</v>
      </c>
      <c r="F183" s="1" t="s">
        <v>600</v>
      </c>
      <c r="G183" s="1">
        <v>7</v>
      </c>
      <c r="H183" s="1">
        <v>12</v>
      </c>
      <c r="I183" s="1">
        <v>1118</v>
      </c>
      <c r="J183" s="1">
        <f t="shared" si="6"/>
        <v>1799.1974</v>
      </c>
      <c r="K183" s="1">
        <v>12</v>
      </c>
      <c r="L183" s="1">
        <v>0</v>
      </c>
      <c r="M183" s="1">
        <v>1</v>
      </c>
      <c r="N183" s="1">
        <v>12</v>
      </c>
      <c r="O183" s="1">
        <f t="shared" si="7"/>
        <v>19.311599999999999</v>
      </c>
      <c r="P183" s="1">
        <v>3</v>
      </c>
      <c r="Q183" s="1">
        <v>3</v>
      </c>
      <c r="R183" s="1">
        <v>13</v>
      </c>
      <c r="S183" s="1">
        <v>2</v>
      </c>
      <c r="T183" s="1" t="s">
        <v>1058</v>
      </c>
      <c r="U183" s="1" t="s">
        <v>1058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1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98</v>
      </c>
    </row>
    <row r="184" spans="1:56" x14ac:dyDescent="0.2">
      <c r="A184" s="1" t="s">
        <v>596</v>
      </c>
      <c r="B184" s="1" t="s">
        <v>1067</v>
      </c>
      <c r="C184" s="1" t="s">
        <v>597</v>
      </c>
      <c r="D184" s="1" t="s">
        <v>601</v>
      </c>
      <c r="E184" s="1" t="s">
        <v>602</v>
      </c>
      <c r="F184" s="1" t="s">
        <v>603</v>
      </c>
      <c r="G184" s="1">
        <v>3</v>
      </c>
      <c r="H184" s="1">
        <v>2</v>
      </c>
      <c r="I184" s="1">
        <v>40</v>
      </c>
      <c r="J184" s="1">
        <f t="shared" si="6"/>
        <v>64.372</v>
      </c>
      <c r="K184" s="1">
        <v>2</v>
      </c>
      <c r="L184" s="1">
        <v>0</v>
      </c>
      <c r="M184" s="1">
        <v>1</v>
      </c>
      <c r="N184" s="1">
        <v>28</v>
      </c>
      <c r="O184" s="1">
        <f t="shared" si="7"/>
        <v>45.060400000000001</v>
      </c>
      <c r="P184" s="1">
        <v>1</v>
      </c>
      <c r="Q184" s="1">
        <v>4</v>
      </c>
      <c r="R184" s="1">
        <v>2</v>
      </c>
      <c r="S184" s="1">
        <v>1</v>
      </c>
      <c r="T184" s="1" t="s">
        <v>1058</v>
      </c>
      <c r="U184" s="1" t="s">
        <v>1058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1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1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7</v>
      </c>
    </row>
    <row r="185" spans="1:56" x14ac:dyDescent="0.2">
      <c r="A185" s="1" t="s">
        <v>596</v>
      </c>
      <c r="B185" s="1" t="s">
        <v>1067</v>
      </c>
      <c r="C185" s="1" t="s">
        <v>597</v>
      </c>
      <c r="D185" s="1" t="s">
        <v>604</v>
      </c>
      <c r="E185" s="1" t="s">
        <v>605</v>
      </c>
      <c r="F185" s="1" t="s">
        <v>606</v>
      </c>
      <c r="G185" s="1">
        <v>3</v>
      </c>
      <c r="H185" s="1">
        <v>1</v>
      </c>
      <c r="I185" s="1">
        <v>60</v>
      </c>
      <c r="J185" s="1">
        <f t="shared" si="6"/>
        <v>96.557999999999993</v>
      </c>
      <c r="K185" s="1">
        <v>1</v>
      </c>
      <c r="L185" s="1">
        <v>2</v>
      </c>
      <c r="M185" s="1">
        <v>0</v>
      </c>
      <c r="N185" s="1">
        <v>0</v>
      </c>
      <c r="O185" s="1">
        <f t="shared" si="7"/>
        <v>0</v>
      </c>
      <c r="P185" s="1">
        <v>0</v>
      </c>
      <c r="Q185" s="1">
        <v>0</v>
      </c>
      <c r="R185" s="1">
        <v>2</v>
      </c>
      <c r="S185" s="1">
        <v>4</v>
      </c>
      <c r="T185" s="1" t="s">
        <v>1058</v>
      </c>
      <c r="U185" s="1" t="s">
        <v>1058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1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1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35</v>
      </c>
    </row>
    <row r="186" spans="1:56" x14ac:dyDescent="0.2">
      <c r="A186" s="1" t="s">
        <v>596</v>
      </c>
      <c r="B186" s="1" t="s">
        <v>1067</v>
      </c>
      <c r="C186" s="1" t="s">
        <v>597</v>
      </c>
      <c r="D186" s="1" t="s">
        <v>607</v>
      </c>
      <c r="E186" s="1" t="s">
        <v>608</v>
      </c>
      <c r="F186" s="1" t="s">
        <v>609</v>
      </c>
      <c r="G186" s="1">
        <v>5</v>
      </c>
      <c r="H186" s="1">
        <v>4</v>
      </c>
      <c r="I186" s="1">
        <v>63</v>
      </c>
      <c r="J186" s="1">
        <f t="shared" si="6"/>
        <v>101.38589999999999</v>
      </c>
      <c r="K186" s="1">
        <v>1</v>
      </c>
      <c r="L186" s="1">
        <v>0</v>
      </c>
      <c r="M186" s="1">
        <v>1</v>
      </c>
      <c r="N186" s="1">
        <v>8.1999999999999993</v>
      </c>
      <c r="O186" s="1">
        <f t="shared" si="7"/>
        <v>13.196259999999999</v>
      </c>
      <c r="P186" s="1">
        <v>2</v>
      </c>
      <c r="Q186" s="1">
        <v>4</v>
      </c>
      <c r="R186" s="1">
        <v>2</v>
      </c>
      <c r="S186" s="1">
        <v>2</v>
      </c>
      <c r="T186" s="1" t="s">
        <v>1058</v>
      </c>
      <c r="U186" s="1" t="s">
        <v>1058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1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1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7</v>
      </c>
    </row>
    <row r="187" spans="1:56" x14ac:dyDescent="0.2">
      <c r="A187" s="1" t="s">
        <v>596</v>
      </c>
      <c r="B187" s="1" t="s">
        <v>1067</v>
      </c>
      <c r="C187" s="1" t="s">
        <v>597</v>
      </c>
      <c r="D187" s="1" t="s">
        <v>610</v>
      </c>
      <c r="E187" s="1" t="s">
        <v>611</v>
      </c>
      <c r="F187" s="1" t="s">
        <v>612</v>
      </c>
      <c r="G187" s="1">
        <v>1</v>
      </c>
      <c r="H187" s="1">
        <v>5</v>
      </c>
      <c r="I187" s="1">
        <v>125</v>
      </c>
      <c r="J187" s="1">
        <f t="shared" si="6"/>
        <v>201.16249999999999</v>
      </c>
      <c r="K187" s="1">
        <v>0</v>
      </c>
      <c r="L187" s="1">
        <v>2</v>
      </c>
      <c r="M187" s="1">
        <v>0</v>
      </c>
      <c r="N187" s="1">
        <v>0</v>
      </c>
      <c r="O187" s="1">
        <f t="shared" si="7"/>
        <v>0</v>
      </c>
      <c r="P187" s="1">
        <v>0</v>
      </c>
      <c r="Q187" s="1">
        <v>0</v>
      </c>
      <c r="R187" s="1">
        <v>17</v>
      </c>
      <c r="S187" s="1">
        <v>4</v>
      </c>
      <c r="T187" s="1" t="s">
        <v>1058</v>
      </c>
      <c r="U187" s="1" t="s">
        <v>1058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1</v>
      </c>
      <c r="AV187" s="1">
        <v>1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63</v>
      </c>
    </row>
    <row r="188" spans="1:56" x14ac:dyDescent="0.2">
      <c r="A188" s="1" t="s">
        <v>596</v>
      </c>
      <c r="B188" s="1" t="s">
        <v>1067</v>
      </c>
      <c r="C188" s="1" t="s">
        <v>597</v>
      </c>
      <c r="D188" s="1" t="s">
        <v>613</v>
      </c>
      <c r="E188" s="1" t="s">
        <v>614</v>
      </c>
      <c r="F188" s="1" t="s">
        <v>615</v>
      </c>
      <c r="G188" s="1">
        <v>0</v>
      </c>
      <c r="H188" s="1">
        <v>2</v>
      </c>
      <c r="I188" s="1">
        <f>64+102</f>
        <v>166</v>
      </c>
      <c r="J188" s="1">
        <f t="shared" si="6"/>
        <v>267.1438</v>
      </c>
      <c r="K188" s="1">
        <v>2</v>
      </c>
      <c r="L188" s="1">
        <v>0</v>
      </c>
      <c r="M188" s="1">
        <v>0</v>
      </c>
      <c r="N188" s="1">
        <v>0</v>
      </c>
      <c r="O188" s="1">
        <f t="shared" si="7"/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</row>
    <row r="189" spans="1:56" x14ac:dyDescent="0.2">
      <c r="A189" s="1" t="s">
        <v>596</v>
      </c>
      <c r="B189" s="1" t="s">
        <v>1067</v>
      </c>
      <c r="C189" s="1" t="s">
        <v>597</v>
      </c>
      <c r="D189" s="1" t="s">
        <v>616</v>
      </c>
      <c r="E189" s="1" t="s">
        <v>617</v>
      </c>
      <c r="F189" s="1" t="s">
        <v>618</v>
      </c>
      <c r="G189" s="1">
        <v>3</v>
      </c>
      <c r="H189" s="1">
        <v>54</v>
      </c>
      <c r="I189" s="1">
        <f>18+12+8+16+10+14+12+14+8+8+13+23+32+22+20+25+28+30+13+8+9+11+16+10+11+8+8+18+12+10+10+10+15+15+20+10+10+8+10+9+8+16+12+8+4+4+4+2+6+7+2+10+8+11+1</f>
        <v>667</v>
      </c>
      <c r="J189" s="1">
        <f t="shared" si="6"/>
        <v>1073.4031</v>
      </c>
      <c r="K189" s="1">
        <v>0</v>
      </c>
      <c r="L189" s="1">
        <f>55</f>
        <v>55</v>
      </c>
      <c r="M189" s="1">
        <v>0</v>
      </c>
      <c r="N189" s="1">
        <v>0</v>
      </c>
      <c r="O189" s="1">
        <f t="shared" si="7"/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</row>
    <row r="190" spans="1:56" x14ac:dyDescent="0.2">
      <c r="A190" s="1" t="s">
        <v>596</v>
      </c>
      <c r="B190" s="1" t="s">
        <v>1067</v>
      </c>
      <c r="C190" s="1" t="s">
        <v>597</v>
      </c>
      <c r="D190" s="1" t="s">
        <v>619</v>
      </c>
      <c r="E190" s="1" t="s">
        <v>620</v>
      </c>
      <c r="F190" s="1" t="s">
        <v>621</v>
      </c>
      <c r="G190" s="1">
        <v>2</v>
      </c>
      <c r="H190" s="1">
        <v>2</v>
      </c>
      <c r="I190" s="1">
        <v>80</v>
      </c>
      <c r="J190" s="1">
        <f t="shared" si="6"/>
        <v>128.744</v>
      </c>
      <c r="K190" s="1">
        <v>2</v>
      </c>
      <c r="L190" s="1">
        <v>0</v>
      </c>
      <c r="M190" s="1">
        <v>0</v>
      </c>
      <c r="N190" s="1">
        <v>0</v>
      </c>
      <c r="O190" s="1">
        <f t="shared" si="7"/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</row>
    <row r="191" spans="1:56" x14ac:dyDescent="0.2">
      <c r="A191" s="1" t="s">
        <v>596</v>
      </c>
      <c r="B191" s="1" t="s">
        <v>1067</v>
      </c>
      <c r="C191" s="1" t="s">
        <v>597</v>
      </c>
      <c r="D191" s="1" t="s">
        <v>622</v>
      </c>
      <c r="E191" s="1" t="s">
        <v>623</v>
      </c>
      <c r="F191" s="1" t="s">
        <v>624</v>
      </c>
      <c r="G191" s="1">
        <v>6</v>
      </c>
      <c r="H191" s="1">
        <v>1</v>
      </c>
      <c r="I191" s="1">
        <v>35</v>
      </c>
      <c r="J191" s="1">
        <f t="shared" si="6"/>
        <v>56.325499999999998</v>
      </c>
      <c r="K191" s="1">
        <v>1</v>
      </c>
      <c r="L191" s="1">
        <v>0</v>
      </c>
      <c r="M191" s="1">
        <v>0</v>
      </c>
      <c r="N191" s="1">
        <v>0</v>
      </c>
      <c r="O191" s="1">
        <f t="shared" si="7"/>
        <v>0</v>
      </c>
      <c r="P191" s="1">
        <v>0</v>
      </c>
      <c r="Q191" s="1">
        <v>0</v>
      </c>
      <c r="R191" s="1">
        <v>4</v>
      </c>
      <c r="S191" s="1">
        <v>6</v>
      </c>
      <c r="T191" s="1" t="s">
        <v>1058</v>
      </c>
      <c r="U191" s="1" t="s">
        <v>1058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1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47</v>
      </c>
    </row>
    <row r="192" spans="1:56" x14ac:dyDescent="0.2">
      <c r="A192" s="1" t="s">
        <v>596</v>
      </c>
      <c r="B192" s="1" t="s">
        <v>1067</v>
      </c>
      <c r="C192" s="1" t="s">
        <v>597</v>
      </c>
      <c r="D192" s="1" t="s">
        <v>625</v>
      </c>
      <c r="E192" s="1" t="s">
        <v>626</v>
      </c>
      <c r="F192" s="1" t="s">
        <v>627</v>
      </c>
      <c r="G192" s="1">
        <v>4</v>
      </c>
      <c r="H192" s="1">
        <v>6</v>
      </c>
      <c r="I192" s="1">
        <f>9+12+8+18+16+82</f>
        <v>145</v>
      </c>
      <c r="J192" s="1">
        <f t="shared" si="6"/>
        <v>233.3485</v>
      </c>
      <c r="K192" s="1">
        <v>1</v>
      </c>
      <c r="L192" s="1">
        <v>8</v>
      </c>
      <c r="M192" s="1">
        <v>0</v>
      </c>
      <c r="N192" s="1">
        <v>0</v>
      </c>
      <c r="O192" s="1">
        <f t="shared" si="7"/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</row>
    <row r="193" spans="1:56" x14ac:dyDescent="0.2">
      <c r="A193" s="1" t="s">
        <v>596</v>
      </c>
      <c r="B193" s="1" t="s">
        <v>1067</v>
      </c>
      <c r="C193" s="1" t="s">
        <v>597</v>
      </c>
      <c r="D193" s="1" t="s">
        <v>628</v>
      </c>
      <c r="E193" s="1" t="s">
        <v>629</v>
      </c>
      <c r="F193" s="1" t="s">
        <v>630</v>
      </c>
      <c r="G193" s="1">
        <v>1</v>
      </c>
      <c r="H193" s="1">
        <v>5</v>
      </c>
      <c r="I193" s="1">
        <v>78</v>
      </c>
      <c r="J193" s="1">
        <f t="shared" si="6"/>
        <v>125.52539999999999</v>
      </c>
      <c r="K193" s="1">
        <v>3</v>
      </c>
      <c r="L193" s="1">
        <v>0</v>
      </c>
      <c r="M193" s="1">
        <v>0</v>
      </c>
      <c r="N193" s="1">
        <v>0</v>
      </c>
      <c r="O193" s="1">
        <f t="shared" si="7"/>
        <v>0</v>
      </c>
      <c r="P193" s="1">
        <v>0</v>
      </c>
      <c r="Q193" s="1">
        <v>0</v>
      </c>
      <c r="R193" s="1">
        <v>3</v>
      </c>
      <c r="S193" s="1">
        <v>6</v>
      </c>
      <c r="T193" s="1" t="s">
        <v>1058</v>
      </c>
      <c r="U193" s="1" t="s">
        <v>1058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1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1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1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203</v>
      </c>
    </row>
    <row r="194" spans="1:56" x14ac:dyDescent="0.2">
      <c r="A194" s="1" t="s">
        <v>596</v>
      </c>
      <c r="B194" s="1" t="s">
        <v>1067</v>
      </c>
      <c r="C194" s="1" t="s">
        <v>597</v>
      </c>
      <c r="D194" s="1" t="s">
        <v>631</v>
      </c>
      <c r="E194" s="1" t="s">
        <v>632</v>
      </c>
      <c r="F194" s="1" t="s">
        <v>633</v>
      </c>
      <c r="G194" s="1">
        <v>2</v>
      </c>
      <c r="H194" s="1">
        <v>2</v>
      </c>
      <c r="I194" s="1">
        <f>13+16</f>
        <v>29</v>
      </c>
      <c r="J194" s="1">
        <f t="shared" si="6"/>
        <v>46.669699999999999</v>
      </c>
      <c r="K194" s="1">
        <v>2</v>
      </c>
      <c r="L194" s="1">
        <v>20</v>
      </c>
      <c r="M194" s="1">
        <v>0</v>
      </c>
      <c r="N194" s="1">
        <v>0</v>
      </c>
      <c r="O194" s="1">
        <f t="shared" si="7"/>
        <v>0</v>
      </c>
      <c r="P194" s="1">
        <v>0</v>
      </c>
      <c r="Q194" s="1">
        <v>0</v>
      </c>
      <c r="R194" s="1">
        <v>3</v>
      </c>
      <c r="S194" s="1">
        <v>3</v>
      </c>
      <c r="T194" s="1" t="s">
        <v>1058</v>
      </c>
      <c r="U194" s="1" t="s">
        <v>1058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1</v>
      </c>
      <c r="AG194" s="1">
        <v>1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12</v>
      </c>
    </row>
    <row r="195" spans="1:56" x14ac:dyDescent="0.2">
      <c r="A195" s="1" t="s">
        <v>596</v>
      </c>
      <c r="B195" s="1" t="s">
        <v>1067</v>
      </c>
      <c r="C195" s="1" t="s">
        <v>597</v>
      </c>
      <c r="D195" s="1" t="s">
        <v>634</v>
      </c>
      <c r="E195" s="1" t="s">
        <v>635</v>
      </c>
      <c r="F195" s="1" t="s">
        <v>636</v>
      </c>
      <c r="G195" s="1">
        <v>3</v>
      </c>
      <c r="H195" s="1">
        <v>2</v>
      </c>
      <c r="I195" s="1">
        <f>176+58</f>
        <v>234</v>
      </c>
      <c r="J195" s="1">
        <f t="shared" si="6"/>
        <v>376.57619999999997</v>
      </c>
      <c r="K195" s="1">
        <v>2</v>
      </c>
      <c r="L195" s="1">
        <v>0</v>
      </c>
      <c r="M195" s="1">
        <v>0</v>
      </c>
      <c r="N195" s="1">
        <v>0</v>
      </c>
      <c r="O195" s="1">
        <f t="shared" si="7"/>
        <v>0</v>
      </c>
      <c r="P195" s="1">
        <v>0</v>
      </c>
      <c r="Q195" s="1">
        <v>0</v>
      </c>
      <c r="R195" s="1">
        <v>2</v>
      </c>
      <c r="S195" s="1">
        <v>2</v>
      </c>
      <c r="T195" s="1" t="s">
        <v>1058</v>
      </c>
      <c r="U195" s="1" t="s">
        <v>1058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1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20</v>
      </c>
    </row>
    <row r="196" spans="1:56" x14ac:dyDescent="0.2">
      <c r="A196" s="1" t="s">
        <v>596</v>
      </c>
      <c r="B196" s="1" t="s">
        <v>1067</v>
      </c>
      <c r="C196" s="1" t="s">
        <v>597</v>
      </c>
      <c r="D196" s="1" t="s">
        <v>637</v>
      </c>
      <c r="E196" s="1" t="s">
        <v>638</v>
      </c>
      <c r="F196" s="1" t="s">
        <v>639</v>
      </c>
      <c r="G196" s="1">
        <v>4</v>
      </c>
      <c r="H196" s="1">
        <v>2</v>
      </c>
      <c r="I196" s="1" t="s">
        <v>1058</v>
      </c>
      <c r="J196" s="1" t="s">
        <v>1058</v>
      </c>
      <c r="K196" s="1">
        <v>0</v>
      </c>
      <c r="L196" s="1">
        <v>1</v>
      </c>
      <c r="M196" s="1">
        <v>0</v>
      </c>
      <c r="N196" s="1">
        <v>0</v>
      </c>
      <c r="O196" s="1">
        <f t="shared" si="7"/>
        <v>0</v>
      </c>
      <c r="P196" s="1">
        <v>0</v>
      </c>
      <c r="Q196" s="1">
        <v>0</v>
      </c>
      <c r="R196" s="1">
        <v>13</v>
      </c>
      <c r="S196" s="1">
        <v>8</v>
      </c>
      <c r="T196" s="1" t="s">
        <v>1058</v>
      </c>
      <c r="U196" s="1" t="s">
        <v>1058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1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1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1</v>
      </c>
      <c r="BB196" s="1">
        <v>0</v>
      </c>
      <c r="BC196" s="1">
        <v>0</v>
      </c>
      <c r="BD196" s="1">
        <v>53</v>
      </c>
    </row>
    <row r="197" spans="1:56" x14ac:dyDescent="0.2">
      <c r="A197" s="1" t="s">
        <v>596</v>
      </c>
      <c r="B197" s="1" t="s">
        <v>1067</v>
      </c>
      <c r="C197" s="1" t="s">
        <v>597</v>
      </c>
      <c r="D197" s="1" t="s">
        <v>640</v>
      </c>
      <c r="E197" s="1" t="s">
        <v>641</v>
      </c>
      <c r="F197" s="1" t="s">
        <v>642</v>
      </c>
      <c r="G197" s="1">
        <v>1</v>
      </c>
      <c r="H197" s="1">
        <v>0</v>
      </c>
      <c r="I197" s="1">
        <v>0</v>
      </c>
      <c r="J197" s="1">
        <f t="shared" ref="J197:J259" si="9">I197*1.6093</f>
        <v>0</v>
      </c>
      <c r="K197" s="1">
        <v>2</v>
      </c>
      <c r="L197" s="1">
        <v>0</v>
      </c>
      <c r="M197" s="1">
        <v>0</v>
      </c>
      <c r="N197" s="1">
        <v>0</v>
      </c>
      <c r="O197" s="1">
        <f t="shared" ref="O197:O260" si="10">N197*1.6093</f>
        <v>0</v>
      </c>
      <c r="P197" s="1">
        <v>0</v>
      </c>
      <c r="Q197" s="1">
        <v>0</v>
      </c>
      <c r="R197" s="1">
        <v>11</v>
      </c>
      <c r="S197" s="1">
        <v>8</v>
      </c>
      <c r="T197" s="1" t="s">
        <v>1058</v>
      </c>
      <c r="U197" s="1" t="s">
        <v>1058</v>
      </c>
      <c r="V197" s="1">
        <v>0</v>
      </c>
      <c r="W197" s="1">
        <v>1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1</v>
      </c>
      <c r="AG197" s="1">
        <v>1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1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1</v>
      </c>
      <c r="BB197" s="1">
        <v>0</v>
      </c>
      <c r="BC197" s="1">
        <v>0</v>
      </c>
      <c r="BD197" s="1">
        <v>209</v>
      </c>
    </row>
    <row r="198" spans="1:56" x14ac:dyDescent="0.2">
      <c r="A198" s="1" t="s">
        <v>596</v>
      </c>
      <c r="B198" s="1" t="s">
        <v>1067</v>
      </c>
      <c r="C198" s="1" t="s">
        <v>597</v>
      </c>
      <c r="D198" s="1" t="s">
        <v>643</v>
      </c>
      <c r="E198" s="1" t="s">
        <v>644</v>
      </c>
      <c r="F198" s="1" t="s">
        <v>645</v>
      </c>
      <c r="G198" s="1">
        <v>0</v>
      </c>
      <c r="H198" s="1">
        <v>1</v>
      </c>
      <c r="I198" s="1">
        <v>224</v>
      </c>
      <c r="J198" s="1">
        <f t="shared" si="9"/>
        <v>360.48320000000001</v>
      </c>
      <c r="K198" s="1">
        <v>1</v>
      </c>
      <c r="L198" s="1">
        <v>0</v>
      </c>
      <c r="M198" s="1">
        <v>0</v>
      </c>
      <c r="N198" s="1">
        <v>0</v>
      </c>
      <c r="O198" s="1">
        <f t="shared" si="10"/>
        <v>0</v>
      </c>
      <c r="P198" s="1">
        <v>0</v>
      </c>
      <c r="Q198" s="1">
        <v>0</v>
      </c>
      <c r="R198" s="1">
        <v>26</v>
      </c>
      <c r="S198" s="1">
        <v>26</v>
      </c>
      <c r="T198" s="1" t="s">
        <v>1058</v>
      </c>
      <c r="U198" s="1" t="s">
        <v>1058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1</v>
      </c>
      <c r="AG198" s="1">
        <v>1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1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1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1</v>
      </c>
      <c r="BB198" s="1">
        <v>0</v>
      </c>
      <c r="BC198" s="1">
        <v>0</v>
      </c>
      <c r="BD198" s="1">
        <v>291</v>
      </c>
    </row>
    <row r="199" spans="1:56" x14ac:dyDescent="0.2">
      <c r="A199" s="1" t="s">
        <v>596</v>
      </c>
      <c r="B199" s="1" t="s">
        <v>1067</v>
      </c>
      <c r="C199" s="1" t="s">
        <v>597</v>
      </c>
      <c r="D199" s="1" t="s">
        <v>646</v>
      </c>
      <c r="E199" s="1" t="s">
        <v>647</v>
      </c>
      <c r="F199" s="1" t="s">
        <v>648</v>
      </c>
      <c r="G199" s="1">
        <v>1</v>
      </c>
      <c r="H199" s="1">
        <v>1</v>
      </c>
      <c r="I199" s="1">
        <v>12</v>
      </c>
      <c r="J199" s="1">
        <f t="shared" si="9"/>
        <v>19.311599999999999</v>
      </c>
      <c r="K199" s="1">
        <v>0</v>
      </c>
      <c r="L199" s="1">
        <v>1</v>
      </c>
      <c r="M199" s="1">
        <v>0</v>
      </c>
      <c r="N199" s="1">
        <v>0</v>
      </c>
      <c r="O199" s="1">
        <f t="shared" si="10"/>
        <v>0</v>
      </c>
      <c r="P199" s="1">
        <v>0</v>
      </c>
      <c r="Q199" s="1">
        <v>0</v>
      </c>
      <c r="R199" s="1">
        <v>6</v>
      </c>
      <c r="S199" s="1">
        <v>2</v>
      </c>
      <c r="T199" s="1" t="s">
        <v>1058</v>
      </c>
      <c r="U199" s="1" t="s">
        <v>1058</v>
      </c>
      <c r="V199" s="1">
        <v>0</v>
      </c>
      <c r="W199" s="1" t="s">
        <v>1058</v>
      </c>
      <c r="X199" s="1" t="s">
        <v>1058</v>
      </c>
      <c r="Y199" s="1" t="s">
        <v>1058</v>
      </c>
      <c r="Z199" s="1" t="s">
        <v>1058</v>
      </c>
      <c r="AA199" s="1" t="s">
        <v>1058</v>
      </c>
      <c r="AB199" s="1" t="s">
        <v>1058</v>
      </c>
      <c r="AC199" s="1">
        <v>0</v>
      </c>
      <c r="AD199" s="1" t="s">
        <v>1058</v>
      </c>
      <c r="AE199" s="1" t="s">
        <v>1058</v>
      </c>
      <c r="AF199" s="1" t="s">
        <v>1058</v>
      </c>
      <c r="AG199" s="1" t="s">
        <v>1058</v>
      </c>
      <c r="AH199" s="1" t="s">
        <v>1058</v>
      </c>
      <c r="AI199" s="1" t="s">
        <v>1058</v>
      </c>
      <c r="AJ199" s="1" t="s">
        <v>1058</v>
      </c>
      <c r="AK199" s="1" t="s">
        <v>1058</v>
      </c>
      <c r="AL199" s="1" t="s">
        <v>1058</v>
      </c>
      <c r="AM199" s="1" t="s">
        <v>1058</v>
      </c>
      <c r="AN199" s="1" t="s">
        <v>1058</v>
      </c>
      <c r="AO199" s="1" t="s">
        <v>1058</v>
      </c>
      <c r="AP199" s="1">
        <v>0</v>
      </c>
      <c r="AQ199" s="1" t="s">
        <v>1058</v>
      </c>
      <c r="AR199" s="1" t="s">
        <v>1058</v>
      </c>
      <c r="AS199" s="1" t="s">
        <v>1058</v>
      </c>
      <c r="AT199" s="1" t="s">
        <v>1058</v>
      </c>
      <c r="AU199" s="1" t="s">
        <v>1058</v>
      </c>
      <c r="AV199" s="1" t="s">
        <v>1058</v>
      </c>
      <c r="AW199" s="1" t="s">
        <v>1058</v>
      </c>
      <c r="AX199" s="1" t="s">
        <v>1058</v>
      </c>
      <c r="AY199" s="1" t="s">
        <v>1058</v>
      </c>
      <c r="AZ199" s="1" t="s">
        <v>1058</v>
      </c>
      <c r="BA199" s="1" t="s">
        <v>1058</v>
      </c>
      <c r="BB199" s="1" t="s">
        <v>1058</v>
      </c>
      <c r="BC199" s="1" t="s">
        <v>1058</v>
      </c>
      <c r="BD199" s="1">
        <v>18</v>
      </c>
    </row>
    <row r="200" spans="1:56" x14ac:dyDescent="0.2">
      <c r="A200" s="1" t="s">
        <v>649</v>
      </c>
      <c r="B200" s="1" t="s">
        <v>1068</v>
      </c>
      <c r="C200" s="1" t="s">
        <v>650</v>
      </c>
      <c r="D200" s="1" t="s">
        <v>651</v>
      </c>
      <c r="E200" s="1" t="s">
        <v>652</v>
      </c>
      <c r="F200" s="1" t="s">
        <v>653</v>
      </c>
      <c r="G200" s="1">
        <v>0</v>
      </c>
      <c r="H200" s="1">
        <v>1</v>
      </c>
      <c r="I200" s="1">
        <v>4.5</v>
      </c>
      <c r="J200" s="1">
        <f t="shared" si="9"/>
        <v>7.2418499999999995</v>
      </c>
      <c r="K200" s="1">
        <v>3</v>
      </c>
      <c r="L200" s="1">
        <v>0</v>
      </c>
      <c r="M200" s="1">
        <v>2</v>
      </c>
      <c r="N200" s="1">
        <f>4.5+5</f>
        <v>9.5</v>
      </c>
      <c r="O200" s="1">
        <f t="shared" si="10"/>
        <v>15.288349999999999</v>
      </c>
      <c r="P200" s="1">
        <v>4</v>
      </c>
      <c r="Q200" s="1">
        <v>9</v>
      </c>
      <c r="R200" s="1">
        <v>4</v>
      </c>
      <c r="S200" s="1">
        <v>4</v>
      </c>
      <c r="T200" s="1" t="s">
        <v>1058</v>
      </c>
      <c r="U200" s="1" t="s">
        <v>1058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1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f>36+25+30+35</f>
        <v>126</v>
      </c>
    </row>
    <row r="201" spans="1:56" x14ac:dyDescent="0.2">
      <c r="A201" s="1" t="s">
        <v>649</v>
      </c>
      <c r="B201" s="1" t="s">
        <v>1068</v>
      </c>
      <c r="C201" s="1" t="s">
        <v>650</v>
      </c>
      <c r="D201" s="1" t="s">
        <v>654</v>
      </c>
      <c r="E201" s="1" t="s">
        <v>655</v>
      </c>
      <c r="F201" s="1" t="s">
        <v>656</v>
      </c>
      <c r="G201" s="1">
        <v>1</v>
      </c>
      <c r="H201" s="1">
        <v>0</v>
      </c>
      <c r="I201" s="1">
        <v>0</v>
      </c>
      <c r="J201" s="1">
        <f t="shared" si="9"/>
        <v>0</v>
      </c>
      <c r="K201" s="1">
        <v>0</v>
      </c>
      <c r="L201" s="1">
        <v>0</v>
      </c>
      <c r="M201" s="1">
        <v>1</v>
      </c>
      <c r="N201" s="1">
        <v>4.78</v>
      </c>
      <c r="O201" s="1">
        <f t="shared" si="10"/>
        <v>7.6924540000000006</v>
      </c>
      <c r="P201" s="1">
        <v>0</v>
      </c>
      <c r="Q201" s="1">
        <v>3</v>
      </c>
      <c r="R201" s="1">
        <v>43</v>
      </c>
      <c r="S201" s="1">
        <v>240</v>
      </c>
      <c r="T201" s="1" t="s">
        <v>1058</v>
      </c>
      <c r="U201" s="1" t="s">
        <v>1058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1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1035</v>
      </c>
    </row>
    <row r="202" spans="1:56" x14ac:dyDescent="0.2">
      <c r="A202" s="1" t="s">
        <v>649</v>
      </c>
      <c r="B202" s="1" t="s">
        <v>1068</v>
      </c>
      <c r="C202" s="1" t="s">
        <v>650</v>
      </c>
      <c r="D202" s="1" t="s">
        <v>657</v>
      </c>
      <c r="E202" s="1" t="s">
        <v>658</v>
      </c>
      <c r="F202" s="1" t="s">
        <v>659</v>
      </c>
      <c r="G202" s="1">
        <v>0</v>
      </c>
      <c r="H202" s="1">
        <v>1</v>
      </c>
      <c r="I202" s="1">
        <v>18</v>
      </c>
      <c r="J202" s="1">
        <f t="shared" si="9"/>
        <v>28.967399999999998</v>
      </c>
      <c r="K202" s="1">
        <v>0</v>
      </c>
      <c r="L202" s="1">
        <v>0</v>
      </c>
      <c r="M202" s="1">
        <v>1</v>
      </c>
      <c r="N202" s="1">
        <v>29</v>
      </c>
      <c r="O202" s="1">
        <f t="shared" si="10"/>
        <v>46.669699999999999</v>
      </c>
      <c r="P202" s="1">
        <v>1</v>
      </c>
      <c r="Q202" s="1">
        <v>3</v>
      </c>
      <c r="R202" s="1">
        <v>3</v>
      </c>
      <c r="S202" s="1">
        <v>4</v>
      </c>
      <c r="T202" s="1" t="s">
        <v>1058</v>
      </c>
      <c r="U202" s="1" t="s">
        <v>1058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1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1</v>
      </c>
      <c r="BD202" s="1">
        <v>43</v>
      </c>
    </row>
    <row r="203" spans="1:56" x14ac:dyDescent="0.2">
      <c r="A203" s="1" t="s">
        <v>649</v>
      </c>
      <c r="B203" s="1" t="s">
        <v>1068</v>
      </c>
      <c r="C203" s="1" t="s">
        <v>650</v>
      </c>
      <c r="D203" s="1" t="s">
        <v>660</v>
      </c>
      <c r="E203" s="1" t="s">
        <v>661</v>
      </c>
      <c r="F203" s="1" t="s">
        <v>662</v>
      </c>
      <c r="G203" s="1">
        <v>0</v>
      </c>
      <c r="H203" s="1">
        <v>1</v>
      </c>
      <c r="I203" s="1">
        <v>10</v>
      </c>
      <c r="J203" s="1">
        <f t="shared" si="9"/>
        <v>16.093</v>
      </c>
      <c r="K203" s="1">
        <v>1</v>
      </c>
      <c r="L203" s="1">
        <v>0</v>
      </c>
      <c r="M203" s="1">
        <v>1</v>
      </c>
      <c r="N203" s="1">
        <v>26</v>
      </c>
      <c r="O203" s="1">
        <f t="shared" si="10"/>
        <v>41.841799999999999</v>
      </c>
      <c r="P203" s="1">
        <v>0</v>
      </c>
      <c r="Q203" s="1">
        <v>1</v>
      </c>
      <c r="R203" s="1">
        <v>4</v>
      </c>
      <c r="S203" s="1">
        <v>1</v>
      </c>
      <c r="T203" s="1" t="s">
        <v>1058</v>
      </c>
      <c r="U203" s="1" t="s">
        <v>1058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1</v>
      </c>
      <c r="AN203" s="1">
        <v>0</v>
      </c>
      <c r="AO203" s="1">
        <v>1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110</v>
      </c>
    </row>
    <row r="204" spans="1:56" x14ac:dyDescent="0.2">
      <c r="A204" s="1" t="s">
        <v>649</v>
      </c>
      <c r="B204" s="1" t="s">
        <v>1068</v>
      </c>
      <c r="C204" s="1" t="s">
        <v>650</v>
      </c>
      <c r="D204" s="1" t="s">
        <v>663</v>
      </c>
      <c r="E204" s="1" t="s">
        <v>664</v>
      </c>
      <c r="F204" s="1" t="s">
        <v>665</v>
      </c>
      <c r="G204" s="1">
        <v>0</v>
      </c>
      <c r="H204" s="1">
        <v>2</v>
      </c>
      <c r="I204" s="1">
        <v>35</v>
      </c>
      <c r="J204" s="1">
        <f t="shared" si="9"/>
        <v>56.325499999999998</v>
      </c>
      <c r="K204" s="1">
        <v>2</v>
      </c>
      <c r="L204" s="1">
        <v>0</v>
      </c>
      <c r="M204" s="1">
        <v>1</v>
      </c>
      <c r="N204" s="1">
        <v>18</v>
      </c>
      <c r="O204" s="1">
        <f t="shared" si="10"/>
        <v>28.967399999999998</v>
      </c>
      <c r="P204" s="1">
        <v>2</v>
      </c>
      <c r="Q204" s="1">
        <v>2</v>
      </c>
      <c r="R204" s="1">
        <v>1</v>
      </c>
      <c r="S204" s="1">
        <v>1</v>
      </c>
      <c r="T204" s="1" t="s">
        <v>1058</v>
      </c>
      <c r="U204" s="1" t="s">
        <v>1058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1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87</v>
      </c>
    </row>
    <row r="205" spans="1:56" x14ac:dyDescent="0.2">
      <c r="A205" s="1" t="s">
        <v>649</v>
      </c>
      <c r="B205" s="1" t="s">
        <v>1068</v>
      </c>
      <c r="C205" s="1" t="s">
        <v>650</v>
      </c>
      <c r="D205" s="1" t="s">
        <v>666</v>
      </c>
      <c r="E205" s="1" t="s">
        <v>359</v>
      </c>
      <c r="F205" s="1" t="s">
        <v>360</v>
      </c>
      <c r="G205" s="1">
        <v>0</v>
      </c>
      <c r="H205" s="1">
        <v>0</v>
      </c>
      <c r="I205" s="1">
        <v>0</v>
      </c>
      <c r="J205" s="1">
        <f t="shared" si="9"/>
        <v>0</v>
      </c>
      <c r="K205" s="1">
        <v>0</v>
      </c>
      <c r="L205" s="1">
        <v>0</v>
      </c>
      <c r="M205" s="1">
        <v>1</v>
      </c>
      <c r="N205" s="1">
        <v>11.24</v>
      </c>
      <c r="O205" s="1">
        <f t="shared" si="10"/>
        <v>18.088532000000001</v>
      </c>
      <c r="P205" s="1">
        <v>0</v>
      </c>
      <c r="Q205" s="1">
        <v>1</v>
      </c>
      <c r="R205" s="1">
        <v>4</v>
      </c>
      <c r="S205" s="1">
        <v>4</v>
      </c>
      <c r="T205" s="1" t="s">
        <v>1058</v>
      </c>
      <c r="U205" s="1" t="s">
        <v>1058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1</v>
      </c>
      <c r="BD205" s="1">
        <v>248</v>
      </c>
    </row>
    <row r="206" spans="1:56" x14ac:dyDescent="0.2">
      <c r="A206" s="1" t="s">
        <v>649</v>
      </c>
      <c r="B206" s="1" t="s">
        <v>1068</v>
      </c>
      <c r="C206" s="1" t="s">
        <v>650</v>
      </c>
      <c r="D206" s="1" t="s">
        <v>667</v>
      </c>
      <c r="E206" s="1" t="s">
        <v>668</v>
      </c>
      <c r="F206" s="1" t="s">
        <v>669</v>
      </c>
      <c r="G206" s="1">
        <v>0</v>
      </c>
      <c r="H206" s="1">
        <v>1</v>
      </c>
      <c r="I206" s="1">
        <v>4.2</v>
      </c>
      <c r="J206" s="1">
        <f t="shared" si="9"/>
        <v>6.7590599999999998</v>
      </c>
      <c r="K206" s="1">
        <v>1</v>
      </c>
      <c r="L206" s="1">
        <v>0</v>
      </c>
      <c r="M206" s="1">
        <v>1</v>
      </c>
      <c r="N206" s="1">
        <v>4.2</v>
      </c>
      <c r="O206" s="1">
        <f t="shared" si="10"/>
        <v>6.7590599999999998</v>
      </c>
      <c r="P206" s="1">
        <v>0</v>
      </c>
      <c r="Q206" s="1">
        <v>4</v>
      </c>
      <c r="R206" s="1">
        <v>10</v>
      </c>
      <c r="S206" s="1">
        <v>10</v>
      </c>
      <c r="T206" s="1" t="s">
        <v>1058</v>
      </c>
      <c r="U206" s="1" t="s">
        <v>1058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1</v>
      </c>
      <c r="BD206" s="1">
        <v>511</v>
      </c>
    </row>
    <row r="207" spans="1:56" x14ac:dyDescent="0.2">
      <c r="A207" s="1" t="s">
        <v>649</v>
      </c>
      <c r="B207" s="1" t="s">
        <v>1068</v>
      </c>
      <c r="C207" s="1" t="s">
        <v>650</v>
      </c>
      <c r="D207" s="1" t="s">
        <v>670</v>
      </c>
      <c r="E207" s="1" t="s">
        <v>671</v>
      </c>
      <c r="F207" s="1" t="s">
        <v>672</v>
      </c>
      <c r="G207" s="1">
        <v>1</v>
      </c>
      <c r="H207" s="1">
        <v>8</v>
      </c>
      <c r="I207" s="1">
        <v>0</v>
      </c>
      <c r="J207" s="1">
        <f t="shared" si="9"/>
        <v>0</v>
      </c>
      <c r="K207" s="1">
        <v>0</v>
      </c>
      <c r="L207" s="1">
        <v>0</v>
      </c>
      <c r="M207" s="1">
        <v>0</v>
      </c>
      <c r="N207" s="1">
        <v>0</v>
      </c>
      <c r="O207" s="1">
        <f t="shared" si="10"/>
        <v>0</v>
      </c>
      <c r="P207" s="1">
        <v>0</v>
      </c>
      <c r="Q207" s="1">
        <v>0</v>
      </c>
      <c r="R207" s="1">
        <v>41</v>
      </c>
      <c r="S207" s="1">
        <v>41</v>
      </c>
      <c r="T207" s="1" t="s">
        <v>1058</v>
      </c>
      <c r="U207" s="1" t="s">
        <v>1058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1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1</v>
      </c>
      <c r="AN207" s="1">
        <v>0</v>
      </c>
      <c r="AO207" s="1">
        <v>1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1094</v>
      </c>
    </row>
    <row r="208" spans="1:56" x14ac:dyDescent="0.2">
      <c r="A208" s="1" t="s">
        <v>649</v>
      </c>
      <c r="B208" s="1" t="s">
        <v>1068</v>
      </c>
      <c r="C208" s="1" t="s">
        <v>650</v>
      </c>
      <c r="D208" s="1" t="s">
        <v>673</v>
      </c>
      <c r="E208" s="1" t="s">
        <v>674</v>
      </c>
      <c r="F208" s="1" t="s">
        <v>675</v>
      </c>
      <c r="G208" s="1">
        <v>0</v>
      </c>
      <c r="H208" s="1">
        <v>0</v>
      </c>
      <c r="I208" s="1">
        <v>0</v>
      </c>
      <c r="J208" s="1">
        <f t="shared" si="9"/>
        <v>0</v>
      </c>
      <c r="K208" s="1">
        <v>0</v>
      </c>
      <c r="L208" s="1">
        <v>0</v>
      </c>
      <c r="M208" s="1">
        <v>1</v>
      </c>
      <c r="N208" s="1">
        <v>2</v>
      </c>
      <c r="O208" s="1">
        <f t="shared" si="10"/>
        <v>3.2185999999999999</v>
      </c>
      <c r="P208" s="1">
        <v>0</v>
      </c>
      <c r="Q208" s="1">
        <v>3</v>
      </c>
      <c r="R208" s="1">
        <v>6</v>
      </c>
      <c r="S208" s="1">
        <v>5</v>
      </c>
      <c r="T208" s="1" t="s">
        <v>1058</v>
      </c>
      <c r="U208" s="1" t="s">
        <v>1058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1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1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1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104</v>
      </c>
    </row>
    <row r="209" spans="1:56" x14ac:dyDescent="0.2">
      <c r="A209" s="1" t="s">
        <v>649</v>
      </c>
      <c r="B209" s="1" t="s">
        <v>1068</v>
      </c>
      <c r="C209" s="1" t="s">
        <v>650</v>
      </c>
      <c r="D209" s="1" t="s">
        <v>676</v>
      </c>
      <c r="E209" s="1" t="s">
        <v>677</v>
      </c>
      <c r="F209" s="1" t="s">
        <v>678</v>
      </c>
      <c r="G209" s="1">
        <v>0</v>
      </c>
      <c r="H209" s="1">
        <v>0</v>
      </c>
      <c r="I209" s="1">
        <v>0</v>
      </c>
      <c r="J209" s="1">
        <f t="shared" si="9"/>
        <v>0</v>
      </c>
      <c r="K209" s="1">
        <v>0</v>
      </c>
      <c r="L209" s="1">
        <v>0</v>
      </c>
      <c r="M209" s="1">
        <v>1</v>
      </c>
      <c r="N209" s="1">
        <v>1</v>
      </c>
      <c r="O209" s="1">
        <f t="shared" si="10"/>
        <v>1.6093</v>
      </c>
      <c r="P209" s="1">
        <v>0</v>
      </c>
      <c r="Q209" s="1">
        <v>3</v>
      </c>
      <c r="R209" s="1">
        <v>1</v>
      </c>
      <c r="S209" s="1">
        <v>1</v>
      </c>
      <c r="T209" s="1" t="s">
        <v>1058</v>
      </c>
      <c r="U209" s="1" t="s">
        <v>1058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1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20</v>
      </c>
    </row>
    <row r="210" spans="1:56" x14ac:dyDescent="0.2">
      <c r="A210" s="1" t="s">
        <v>649</v>
      </c>
      <c r="B210" s="1" t="s">
        <v>1068</v>
      </c>
      <c r="C210" s="1" t="s">
        <v>650</v>
      </c>
      <c r="D210" s="1" t="s">
        <v>679</v>
      </c>
      <c r="E210" s="1" t="s">
        <v>680</v>
      </c>
      <c r="F210" s="1" t="s">
        <v>681</v>
      </c>
      <c r="G210" s="1">
        <v>0</v>
      </c>
      <c r="H210" s="1">
        <v>0</v>
      </c>
      <c r="I210" s="1">
        <v>0</v>
      </c>
      <c r="J210" s="1">
        <f t="shared" si="9"/>
        <v>0</v>
      </c>
      <c r="K210" s="1">
        <v>0</v>
      </c>
      <c r="L210" s="1">
        <v>0</v>
      </c>
      <c r="M210" s="1">
        <v>1</v>
      </c>
      <c r="N210" s="1">
        <v>1</v>
      </c>
      <c r="O210" s="1">
        <f t="shared" si="10"/>
        <v>1.6093</v>
      </c>
      <c r="P210" s="1">
        <v>0</v>
      </c>
      <c r="Q210" s="1">
        <v>1</v>
      </c>
      <c r="R210" s="1">
        <v>1</v>
      </c>
      <c r="S210" s="1">
        <v>1</v>
      </c>
      <c r="T210" s="1" t="s">
        <v>1058</v>
      </c>
      <c r="U210" s="1" t="s">
        <v>1058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1</v>
      </c>
      <c r="BD210" s="1">
        <v>40</v>
      </c>
    </row>
    <row r="211" spans="1:56" x14ac:dyDescent="0.2">
      <c r="A211" s="1" t="s">
        <v>649</v>
      </c>
      <c r="B211" s="1" t="s">
        <v>1068</v>
      </c>
      <c r="C211" s="1" t="s">
        <v>650</v>
      </c>
      <c r="D211" s="1" t="s">
        <v>682</v>
      </c>
      <c r="E211" s="1" t="s">
        <v>683</v>
      </c>
      <c r="F211" s="1" t="s">
        <v>684</v>
      </c>
      <c r="G211" s="1">
        <v>0</v>
      </c>
      <c r="H211" s="1">
        <v>0</v>
      </c>
      <c r="I211" s="1">
        <v>0</v>
      </c>
      <c r="J211" s="1">
        <f t="shared" si="9"/>
        <v>0</v>
      </c>
      <c r="K211" s="1">
        <v>0</v>
      </c>
      <c r="L211" s="1">
        <v>0</v>
      </c>
      <c r="M211" s="1">
        <v>1</v>
      </c>
      <c r="N211" s="1">
        <v>4</v>
      </c>
      <c r="O211" s="1">
        <f t="shared" si="10"/>
        <v>6.4371999999999998</v>
      </c>
      <c r="P211" s="1">
        <v>0</v>
      </c>
      <c r="Q211" s="1">
        <v>7</v>
      </c>
      <c r="R211" s="1">
        <v>7</v>
      </c>
      <c r="S211" s="1">
        <v>7</v>
      </c>
      <c r="T211" s="1" t="s">
        <v>1058</v>
      </c>
      <c r="U211" s="1" t="s">
        <v>1058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1</v>
      </c>
      <c r="AN211" s="1">
        <v>0</v>
      </c>
      <c r="AO211" s="1">
        <v>1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127</v>
      </c>
    </row>
    <row r="212" spans="1:56" x14ac:dyDescent="0.2">
      <c r="A212" s="1" t="s">
        <v>649</v>
      </c>
      <c r="B212" s="1" t="s">
        <v>1068</v>
      </c>
      <c r="C212" s="1" t="s">
        <v>650</v>
      </c>
      <c r="D212" s="1" t="s">
        <v>685</v>
      </c>
      <c r="E212" s="1" t="s">
        <v>686</v>
      </c>
      <c r="F212" s="1" t="s">
        <v>687</v>
      </c>
      <c r="G212" s="1">
        <v>0</v>
      </c>
      <c r="H212" s="1">
        <v>1</v>
      </c>
      <c r="I212" s="1">
        <v>11</v>
      </c>
      <c r="J212" s="1">
        <f t="shared" si="9"/>
        <v>17.702300000000001</v>
      </c>
      <c r="K212" s="1">
        <v>3</v>
      </c>
      <c r="L212" s="1">
        <v>0</v>
      </c>
      <c r="M212" s="1">
        <v>1</v>
      </c>
      <c r="N212" s="1">
        <v>5</v>
      </c>
      <c r="O212" s="1">
        <f t="shared" si="10"/>
        <v>8.0465</v>
      </c>
      <c r="P212" s="1">
        <v>0</v>
      </c>
      <c r="Q212" s="1">
        <v>0</v>
      </c>
      <c r="R212" s="1">
        <v>2</v>
      </c>
      <c r="S212" s="1">
        <v>2</v>
      </c>
      <c r="T212" s="1" t="s">
        <v>1058</v>
      </c>
      <c r="U212" s="1" t="s">
        <v>1058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1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185</v>
      </c>
    </row>
    <row r="213" spans="1:56" x14ac:dyDescent="0.2">
      <c r="A213" s="1" t="s">
        <v>649</v>
      </c>
      <c r="B213" s="1" t="s">
        <v>1068</v>
      </c>
      <c r="C213" s="1" t="s">
        <v>650</v>
      </c>
      <c r="D213" s="1" t="s">
        <v>688</v>
      </c>
      <c r="E213" s="1" t="s">
        <v>689</v>
      </c>
      <c r="F213" s="1" t="s">
        <v>690</v>
      </c>
      <c r="G213" s="1">
        <v>0</v>
      </c>
      <c r="H213" s="1">
        <v>0</v>
      </c>
      <c r="I213" s="1">
        <v>0</v>
      </c>
      <c r="J213" s="1">
        <f t="shared" si="9"/>
        <v>0</v>
      </c>
      <c r="K213" s="1">
        <v>0</v>
      </c>
      <c r="L213" s="1">
        <v>0</v>
      </c>
      <c r="M213" s="1">
        <v>0</v>
      </c>
      <c r="N213" s="1">
        <v>0</v>
      </c>
      <c r="O213" s="1">
        <f t="shared" si="10"/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</row>
    <row r="214" spans="1:56" x14ac:dyDescent="0.2">
      <c r="A214" s="1" t="s">
        <v>649</v>
      </c>
      <c r="B214" s="1" t="s">
        <v>1068</v>
      </c>
      <c r="C214" s="1" t="s">
        <v>650</v>
      </c>
      <c r="D214" s="1" t="s">
        <v>691</v>
      </c>
      <c r="E214" s="1" t="s">
        <v>692</v>
      </c>
      <c r="F214" s="1" t="s">
        <v>693</v>
      </c>
      <c r="G214" s="1">
        <v>0</v>
      </c>
      <c r="H214" s="1">
        <v>0</v>
      </c>
      <c r="I214" s="1">
        <v>0</v>
      </c>
      <c r="J214" s="1">
        <f t="shared" si="9"/>
        <v>0</v>
      </c>
      <c r="K214" s="1">
        <v>0</v>
      </c>
      <c r="L214" s="1">
        <v>0</v>
      </c>
      <c r="M214" s="1">
        <v>1</v>
      </c>
      <c r="N214" s="1">
        <v>2</v>
      </c>
      <c r="O214" s="1">
        <f t="shared" si="10"/>
        <v>3.2185999999999999</v>
      </c>
      <c r="P214" s="1">
        <v>0</v>
      </c>
      <c r="Q214" s="1">
        <v>2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</row>
    <row r="215" spans="1:56" x14ac:dyDescent="0.2">
      <c r="A215" s="1" t="s">
        <v>649</v>
      </c>
      <c r="B215" s="1" t="s">
        <v>1068</v>
      </c>
      <c r="C215" s="1" t="s">
        <v>650</v>
      </c>
      <c r="D215" s="1" t="s">
        <v>694</v>
      </c>
      <c r="E215" s="1" t="s">
        <v>695</v>
      </c>
      <c r="F215" s="1" t="s">
        <v>696</v>
      </c>
      <c r="G215" s="1">
        <v>0</v>
      </c>
      <c r="H215" s="1">
        <v>1</v>
      </c>
      <c r="I215" s="1">
        <v>1.25</v>
      </c>
      <c r="J215" s="1">
        <f t="shared" si="9"/>
        <v>2.011625</v>
      </c>
      <c r="K215" s="1">
        <v>0</v>
      </c>
      <c r="L215" s="1">
        <v>2</v>
      </c>
      <c r="M215" s="1">
        <v>1</v>
      </c>
      <c r="N215" s="1">
        <v>1</v>
      </c>
      <c r="O215" s="1">
        <f t="shared" si="10"/>
        <v>1.6093</v>
      </c>
      <c r="P215" s="1">
        <v>0</v>
      </c>
      <c r="Q215" s="1">
        <v>1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</row>
    <row r="216" spans="1:56" x14ac:dyDescent="0.2">
      <c r="A216" s="1" t="s">
        <v>649</v>
      </c>
      <c r="B216" s="1" t="s">
        <v>1068</v>
      </c>
      <c r="C216" s="1" t="s">
        <v>650</v>
      </c>
      <c r="D216" s="1" t="s">
        <v>697</v>
      </c>
      <c r="E216" s="1" t="s">
        <v>698</v>
      </c>
      <c r="F216" s="1" t="s">
        <v>699</v>
      </c>
      <c r="G216" s="1">
        <v>0</v>
      </c>
      <c r="H216" s="1">
        <v>0</v>
      </c>
      <c r="I216" s="1">
        <v>0</v>
      </c>
      <c r="J216" s="1">
        <f t="shared" si="9"/>
        <v>0</v>
      </c>
      <c r="K216" s="1">
        <v>0</v>
      </c>
      <c r="L216" s="1">
        <v>0</v>
      </c>
      <c r="M216" s="1">
        <v>0</v>
      </c>
      <c r="N216" s="1">
        <v>0</v>
      </c>
      <c r="O216" s="1">
        <f t="shared" si="10"/>
        <v>0</v>
      </c>
      <c r="P216" s="1">
        <v>0</v>
      </c>
      <c r="Q216" s="1">
        <v>0</v>
      </c>
      <c r="R216" s="1">
        <v>8</v>
      </c>
      <c r="S216" s="1" t="s">
        <v>1058</v>
      </c>
      <c r="T216" s="1" t="s">
        <v>1058</v>
      </c>
      <c r="U216" s="1" t="s">
        <v>1058</v>
      </c>
      <c r="V216" s="1">
        <v>0</v>
      </c>
      <c r="W216" s="1">
        <v>0</v>
      </c>
      <c r="X216" s="1">
        <v>1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1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548</v>
      </c>
    </row>
    <row r="217" spans="1:56" x14ac:dyDescent="0.2">
      <c r="A217" s="1" t="s">
        <v>649</v>
      </c>
      <c r="B217" s="1" t="s">
        <v>1068</v>
      </c>
      <c r="C217" s="1" t="s">
        <v>650</v>
      </c>
      <c r="D217" s="1" t="s">
        <v>700</v>
      </c>
      <c r="E217" s="1" t="s">
        <v>701</v>
      </c>
      <c r="F217" s="1" t="s">
        <v>702</v>
      </c>
      <c r="G217" s="1">
        <v>0</v>
      </c>
      <c r="H217" s="1">
        <v>0</v>
      </c>
      <c r="I217" s="1">
        <v>0</v>
      </c>
      <c r="J217" s="1">
        <f t="shared" si="9"/>
        <v>0</v>
      </c>
      <c r="K217" s="1">
        <v>0</v>
      </c>
      <c r="L217" s="1">
        <v>0</v>
      </c>
      <c r="M217" s="1">
        <v>1</v>
      </c>
      <c r="N217" s="1">
        <v>3</v>
      </c>
      <c r="O217" s="1">
        <f t="shared" si="10"/>
        <v>4.8278999999999996</v>
      </c>
      <c r="P217" s="1">
        <v>0</v>
      </c>
      <c r="Q217" s="1">
        <v>2</v>
      </c>
      <c r="R217" s="1">
        <v>6</v>
      </c>
      <c r="S217" s="1">
        <v>6</v>
      </c>
      <c r="T217" s="1" t="s">
        <v>1058</v>
      </c>
      <c r="U217" s="1" t="s">
        <v>1058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1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f>80+116+31+21+9+28</f>
        <v>285</v>
      </c>
    </row>
    <row r="218" spans="1:56" x14ac:dyDescent="0.2">
      <c r="A218" s="1" t="s">
        <v>649</v>
      </c>
      <c r="B218" s="1" t="s">
        <v>1068</v>
      </c>
      <c r="C218" s="1" t="s">
        <v>650</v>
      </c>
      <c r="D218" s="1" t="s">
        <v>703</v>
      </c>
      <c r="E218" s="1" t="s">
        <v>704</v>
      </c>
      <c r="F218" s="1" t="s">
        <v>705</v>
      </c>
      <c r="G218" s="1">
        <v>0</v>
      </c>
      <c r="H218" s="1">
        <v>0</v>
      </c>
      <c r="I218" s="1">
        <v>0</v>
      </c>
      <c r="J218" s="1">
        <f t="shared" si="9"/>
        <v>0</v>
      </c>
      <c r="K218" s="1">
        <v>0</v>
      </c>
      <c r="L218" s="1">
        <v>0</v>
      </c>
      <c r="M218" s="1">
        <v>1</v>
      </c>
      <c r="N218" s="1">
        <v>5</v>
      </c>
      <c r="O218" s="1">
        <f t="shared" si="10"/>
        <v>8.0465</v>
      </c>
      <c r="P218" s="1">
        <v>0</v>
      </c>
      <c r="Q218" s="1">
        <v>1</v>
      </c>
      <c r="R218" s="1">
        <v>2</v>
      </c>
      <c r="S218" s="1">
        <v>2</v>
      </c>
      <c r="T218" s="1" t="s">
        <v>1058</v>
      </c>
      <c r="U218" s="1" t="s">
        <v>1058</v>
      </c>
      <c r="V218" s="1">
        <v>1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40</v>
      </c>
    </row>
    <row r="219" spans="1:56" x14ac:dyDescent="0.2">
      <c r="A219" s="1" t="s">
        <v>649</v>
      </c>
      <c r="B219" s="1" t="s">
        <v>1068</v>
      </c>
      <c r="C219" s="1" t="s">
        <v>650</v>
      </c>
      <c r="D219" s="1" t="s">
        <v>706</v>
      </c>
      <c r="E219" s="1" t="s">
        <v>707</v>
      </c>
      <c r="F219" s="1" t="s">
        <v>708</v>
      </c>
      <c r="G219" s="1">
        <v>0</v>
      </c>
      <c r="H219" s="1">
        <v>0</v>
      </c>
      <c r="I219" s="1">
        <v>0</v>
      </c>
      <c r="J219" s="1">
        <f t="shared" si="9"/>
        <v>0</v>
      </c>
      <c r="K219" s="1">
        <v>0</v>
      </c>
      <c r="L219" s="1">
        <v>0</v>
      </c>
      <c r="M219" s="1">
        <v>1</v>
      </c>
      <c r="N219" s="1">
        <v>5</v>
      </c>
      <c r="O219" s="1">
        <f t="shared" si="10"/>
        <v>8.0465</v>
      </c>
      <c r="P219" s="1">
        <v>0</v>
      </c>
      <c r="Q219" s="1">
        <v>1</v>
      </c>
      <c r="R219" s="1">
        <v>11</v>
      </c>
      <c r="S219" s="1">
        <v>11</v>
      </c>
      <c r="T219" s="1" t="s">
        <v>1058</v>
      </c>
      <c r="U219" s="1" t="s">
        <v>1058</v>
      </c>
      <c r="V219" s="1">
        <v>1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1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410</v>
      </c>
    </row>
    <row r="220" spans="1:56" x14ac:dyDescent="0.2">
      <c r="A220" s="1" t="s">
        <v>649</v>
      </c>
      <c r="B220" s="1" t="s">
        <v>1068</v>
      </c>
      <c r="C220" s="1" t="s">
        <v>650</v>
      </c>
      <c r="D220" s="1" t="s">
        <v>709</v>
      </c>
      <c r="E220" s="1" t="s">
        <v>710</v>
      </c>
      <c r="F220" s="1" t="s">
        <v>711</v>
      </c>
      <c r="G220" s="1">
        <v>0</v>
      </c>
      <c r="H220" s="1">
        <v>0</v>
      </c>
      <c r="I220" s="1">
        <v>0</v>
      </c>
      <c r="J220" s="1">
        <f t="shared" si="9"/>
        <v>0</v>
      </c>
      <c r="K220" s="1">
        <v>0</v>
      </c>
      <c r="L220" s="1">
        <v>0</v>
      </c>
      <c r="M220" s="1">
        <v>0</v>
      </c>
      <c r="N220" s="1">
        <v>0</v>
      </c>
      <c r="O220" s="1">
        <f t="shared" si="10"/>
        <v>0</v>
      </c>
      <c r="P220" s="1">
        <v>0</v>
      </c>
      <c r="Q220" s="1">
        <v>0</v>
      </c>
      <c r="R220" s="1">
        <v>10</v>
      </c>
      <c r="S220" s="1">
        <v>10</v>
      </c>
      <c r="T220" s="1" t="s">
        <v>1058</v>
      </c>
      <c r="U220" s="1" t="s">
        <v>1058</v>
      </c>
      <c r="V220" s="1">
        <v>1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1</v>
      </c>
      <c r="AN220" s="1">
        <v>0</v>
      </c>
      <c r="AO220" s="1">
        <v>1</v>
      </c>
      <c r="AP220" s="1">
        <v>1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287</v>
      </c>
    </row>
    <row r="221" spans="1:56" x14ac:dyDescent="0.2">
      <c r="A221" s="1" t="s">
        <v>649</v>
      </c>
      <c r="B221" s="1" t="s">
        <v>1068</v>
      </c>
      <c r="C221" s="1" t="s">
        <v>650</v>
      </c>
      <c r="D221" s="1" t="s">
        <v>712</v>
      </c>
      <c r="E221" s="1" t="s">
        <v>713</v>
      </c>
      <c r="F221" s="1" t="s">
        <v>714</v>
      </c>
      <c r="G221" s="1">
        <v>0</v>
      </c>
      <c r="H221" s="1">
        <v>0</v>
      </c>
      <c r="I221" s="1">
        <v>0</v>
      </c>
      <c r="J221" s="1">
        <f t="shared" si="9"/>
        <v>0</v>
      </c>
      <c r="K221" s="1">
        <v>0</v>
      </c>
      <c r="L221" s="1">
        <v>0</v>
      </c>
      <c r="M221" s="1">
        <v>3</v>
      </c>
      <c r="N221" s="1">
        <v>104</v>
      </c>
      <c r="O221" s="1">
        <f t="shared" si="10"/>
        <v>167.3672</v>
      </c>
      <c r="P221" s="1">
        <v>1</v>
      </c>
      <c r="Q221" s="1">
        <v>2</v>
      </c>
      <c r="R221" s="1">
        <v>1</v>
      </c>
      <c r="S221" s="1">
        <v>1</v>
      </c>
      <c r="T221" s="1" t="s">
        <v>1058</v>
      </c>
      <c r="U221" s="1" t="s">
        <v>1058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1</v>
      </c>
      <c r="BD221" s="1">
        <v>60</v>
      </c>
    </row>
    <row r="222" spans="1:56" x14ac:dyDescent="0.2">
      <c r="A222" s="1" t="s">
        <v>649</v>
      </c>
      <c r="B222" s="1" t="s">
        <v>1068</v>
      </c>
      <c r="C222" s="1" t="s">
        <v>650</v>
      </c>
      <c r="D222" s="1" t="s">
        <v>715</v>
      </c>
      <c r="E222" s="1" t="s">
        <v>716</v>
      </c>
      <c r="F222" s="1" t="s">
        <v>717</v>
      </c>
      <c r="G222" s="1">
        <v>0</v>
      </c>
      <c r="H222" s="1">
        <v>4</v>
      </c>
      <c r="I222" s="1">
        <v>27.4</v>
      </c>
      <c r="J222" s="1">
        <f t="shared" si="9"/>
        <v>44.094819999999999</v>
      </c>
      <c r="K222" s="1">
        <v>0</v>
      </c>
      <c r="L222" s="1">
        <v>4</v>
      </c>
      <c r="M222" s="1">
        <v>2</v>
      </c>
      <c r="N222" s="1">
        <v>13.4</v>
      </c>
      <c r="O222" s="1">
        <f t="shared" si="10"/>
        <v>21.564620000000001</v>
      </c>
      <c r="P222" s="1">
        <v>0</v>
      </c>
      <c r="Q222" s="1">
        <v>6</v>
      </c>
      <c r="R222" s="1">
        <v>4</v>
      </c>
      <c r="S222" s="1">
        <v>4</v>
      </c>
      <c r="T222" s="1" t="s">
        <v>1058</v>
      </c>
      <c r="U222" s="1" t="s">
        <v>1058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1</v>
      </c>
      <c r="BD222" s="1">
        <f>120+37+60+16+50+43</f>
        <v>326</v>
      </c>
    </row>
    <row r="223" spans="1:56" x14ac:dyDescent="0.2">
      <c r="A223" s="1" t="s">
        <v>649</v>
      </c>
      <c r="B223" s="1" t="s">
        <v>1068</v>
      </c>
      <c r="C223" s="1" t="s">
        <v>650</v>
      </c>
      <c r="D223" s="1" t="s">
        <v>718</v>
      </c>
      <c r="E223" s="1" t="s">
        <v>719</v>
      </c>
      <c r="F223" s="1" t="s">
        <v>720</v>
      </c>
      <c r="G223" s="1">
        <v>0</v>
      </c>
      <c r="H223" s="1">
        <v>2</v>
      </c>
      <c r="I223" s="1">
        <v>43.2</v>
      </c>
      <c r="J223" s="1">
        <f t="shared" si="9"/>
        <v>69.52176</v>
      </c>
      <c r="K223" s="1">
        <v>2</v>
      </c>
      <c r="L223" s="1">
        <v>0</v>
      </c>
      <c r="M223" s="1">
        <v>0</v>
      </c>
      <c r="N223" s="1">
        <v>0</v>
      </c>
      <c r="O223" s="1">
        <f t="shared" si="10"/>
        <v>0</v>
      </c>
      <c r="P223" s="1">
        <v>0</v>
      </c>
      <c r="Q223" s="1">
        <v>0</v>
      </c>
      <c r="R223" s="1">
        <v>2</v>
      </c>
      <c r="S223" s="1">
        <v>2</v>
      </c>
      <c r="T223" s="1" t="s">
        <v>1058</v>
      </c>
      <c r="U223" s="1" t="s">
        <v>1058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1</v>
      </c>
      <c r="BD223" s="1">
        <v>103</v>
      </c>
    </row>
    <row r="224" spans="1:56" x14ac:dyDescent="0.2">
      <c r="A224" s="1" t="s">
        <v>649</v>
      </c>
      <c r="B224" s="1" t="s">
        <v>1068</v>
      </c>
      <c r="C224" s="1" t="s">
        <v>650</v>
      </c>
      <c r="D224" s="1" t="s">
        <v>721</v>
      </c>
      <c r="E224" s="1" t="s">
        <v>722</v>
      </c>
      <c r="F224" s="1" t="s">
        <v>723</v>
      </c>
      <c r="G224" s="1">
        <v>0</v>
      </c>
      <c r="H224" s="1">
        <v>3</v>
      </c>
      <c r="I224" s="1">
        <f>10+12+4</f>
        <v>26</v>
      </c>
      <c r="J224" s="1">
        <f t="shared" si="9"/>
        <v>41.841799999999999</v>
      </c>
      <c r="K224" s="1">
        <v>0</v>
      </c>
      <c r="L224" s="1">
        <v>0</v>
      </c>
      <c r="M224" s="1">
        <v>0</v>
      </c>
      <c r="N224" s="1">
        <v>0</v>
      </c>
      <c r="O224" s="1">
        <f t="shared" si="10"/>
        <v>0</v>
      </c>
      <c r="P224" s="1">
        <v>0</v>
      </c>
      <c r="Q224" s="1">
        <v>0</v>
      </c>
      <c r="R224" s="1">
        <v>4</v>
      </c>
      <c r="S224" s="1">
        <v>1</v>
      </c>
      <c r="T224" s="1" t="s">
        <v>1058</v>
      </c>
      <c r="U224" s="1" t="s">
        <v>1058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1</v>
      </c>
      <c r="AM224" s="1">
        <v>1</v>
      </c>
      <c r="AN224" s="1">
        <v>0</v>
      </c>
      <c r="AO224" s="1">
        <v>1</v>
      </c>
      <c r="AP224" s="1">
        <v>0</v>
      </c>
      <c r="AQ224" s="1">
        <v>1</v>
      </c>
      <c r="AR224" s="1">
        <v>0</v>
      </c>
      <c r="AS224" s="1">
        <v>0</v>
      </c>
      <c r="AT224" s="1">
        <v>1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f>41+11+28+2+13+11+18+11+7+5</f>
        <v>147</v>
      </c>
    </row>
    <row r="225" spans="1:56" x14ac:dyDescent="0.2">
      <c r="A225" s="1" t="s">
        <v>649</v>
      </c>
      <c r="B225" s="1" t="s">
        <v>1068</v>
      </c>
      <c r="C225" s="1" t="s">
        <v>650</v>
      </c>
      <c r="D225" s="1" t="s">
        <v>724</v>
      </c>
      <c r="E225" s="1" t="s">
        <v>725</v>
      </c>
      <c r="F225" s="1" t="s">
        <v>726</v>
      </c>
      <c r="G225" s="1">
        <v>0</v>
      </c>
      <c r="H225" s="1">
        <v>3</v>
      </c>
      <c r="I225" s="1">
        <f>16+14+16</f>
        <v>46</v>
      </c>
      <c r="J225" s="1">
        <f t="shared" si="9"/>
        <v>74.027799999999999</v>
      </c>
      <c r="K225" s="1">
        <v>0</v>
      </c>
      <c r="L225" s="1">
        <v>0</v>
      </c>
      <c r="M225" s="1">
        <v>0</v>
      </c>
      <c r="N225" s="1">
        <v>0</v>
      </c>
      <c r="O225" s="1">
        <f t="shared" si="10"/>
        <v>0</v>
      </c>
      <c r="P225" s="1">
        <v>0</v>
      </c>
      <c r="Q225" s="1">
        <v>0</v>
      </c>
      <c r="R225" s="1">
        <v>4</v>
      </c>
      <c r="S225" s="1">
        <v>3</v>
      </c>
      <c r="T225" s="1" t="s">
        <v>1058</v>
      </c>
      <c r="U225" s="1" t="s">
        <v>1058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1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1</v>
      </c>
      <c r="AN225" s="1">
        <v>1</v>
      </c>
      <c r="AO225" s="1">
        <v>1</v>
      </c>
      <c r="AP225" s="1">
        <v>1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f>32+2+15+55+23+3+4+15</f>
        <v>149</v>
      </c>
    </row>
    <row r="226" spans="1:56" x14ac:dyDescent="0.2">
      <c r="A226" s="1" t="s">
        <v>649</v>
      </c>
      <c r="B226" s="1" t="s">
        <v>1068</v>
      </c>
      <c r="C226" s="1" t="s">
        <v>650</v>
      </c>
      <c r="D226" s="1" t="s">
        <v>727</v>
      </c>
      <c r="E226" s="1" t="s">
        <v>728</v>
      </c>
      <c r="F226" s="1" t="s">
        <v>729</v>
      </c>
      <c r="G226" s="1">
        <v>0</v>
      </c>
      <c r="H226" s="1">
        <v>4</v>
      </c>
      <c r="I226" s="1">
        <v>37</v>
      </c>
      <c r="J226" s="1">
        <f t="shared" si="9"/>
        <v>59.5441</v>
      </c>
      <c r="K226" s="1">
        <v>4</v>
      </c>
      <c r="L226" s="1">
        <v>0</v>
      </c>
      <c r="M226" s="1">
        <v>0</v>
      </c>
      <c r="N226" s="1">
        <v>0</v>
      </c>
      <c r="O226" s="1">
        <f t="shared" si="10"/>
        <v>0</v>
      </c>
      <c r="P226" s="1">
        <v>0</v>
      </c>
      <c r="Q226" s="1">
        <v>0</v>
      </c>
      <c r="R226" s="1">
        <v>2</v>
      </c>
      <c r="S226" s="1">
        <v>2</v>
      </c>
      <c r="T226" s="1" t="s">
        <v>1058</v>
      </c>
      <c r="U226" s="1" t="s">
        <v>1058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1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260</v>
      </c>
    </row>
    <row r="227" spans="1:56" x14ac:dyDescent="0.2">
      <c r="A227" s="1" t="s">
        <v>649</v>
      </c>
      <c r="B227" s="1" t="s">
        <v>1068</v>
      </c>
      <c r="C227" s="1" t="s">
        <v>650</v>
      </c>
      <c r="D227" s="1" t="s">
        <v>730</v>
      </c>
      <c r="E227" s="1" t="s">
        <v>731</v>
      </c>
      <c r="F227" s="1" t="s">
        <v>732</v>
      </c>
      <c r="G227" s="1">
        <v>0</v>
      </c>
      <c r="H227" s="1">
        <v>2</v>
      </c>
      <c r="I227" s="1">
        <v>42.475000000000001</v>
      </c>
      <c r="J227" s="1">
        <f t="shared" si="9"/>
        <v>68.355017500000002</v>
      </c>
      <c r="K227" s="1">
        <v>2</v>
      </c>
      <c r="L227" s="1">
        <v>2</v>
      </c>
      <c r="M227" s="1">
        <v>0</v>
      </c>
      <c r="N227" s="1">
        <v>0</v>
      </c>
      <c r="O227" s="1">
        <f t="shared" si="10"/>
        <v>0</v>
      </c>
      <c r="P227" s="1">
        <v>0</v>
      </c>
      <c r="Q227" s="1">
        <v>0</v>
      </c>
      <c r="R227" s="1">
        <v>4</v>
      </c>
      <c r="S227" s="1">
        <v>3</v>
      </c>
      <c r="T227" s="1" t="s">
        <v>1058</v>
      </c>
      <c r="U227" s="1" t="s">
        <v>1058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1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155</v>
      </c>
    </row>
    <row r="228" spans="1:56" x14ac:dyDescent="0.2">
      <c r="A228" s="1" t="s">
        <v>649</v>
      </c>
      <c r="B228" s="1" t="s">
        <v>1068</v>
      </c>
      <c r="C228" s="1" t="s">
        <v>650</v>
      </c>
      <c r="D228" s="1" t="s">
        <v>733</v>
      </c>
      <c r="E228" s="1" t="s">
        <v>734</v>
      </c>
      <c r="F228" s="1" t="s">
        <v>735</v>
      </c>
      <c r="G228" s="1">
        <v>0</v>
      </c>
      <c r="H228" s="1">
        <v>19</v>
      </c>
      <c r="I228" s="1">
        <v>444</v>
      </c>
      <c r="J228" s="1">
        <f t="shared" si="9"/>
        <v>714.52919999999995</v>
      </c>
      <c r="K228" s="1">
        <v>19</v>
      </c>
      <c r="L228" s="1">
        <v>0</v>
      </c>
      <c r="M228" s="1">
        <v>0</v>
      </c>
      <c r="N228" s="1">
        <v>0</v>
      </c>
      <c r="O228" s="1">
        <f t="shared" si="10"/>
        <v>0</v>
      </c>
      <c r="P228" s="1">
        <v>0</v>
      </c>
      <c r="Q228" s="1">
        <v>0</v>
      </c>
      <c r="R228" s="1">
        <v>2</v>
      </c>
      <c r="S228" s="1">
        <v>2</v>
      </c>
      <c r="T228" s="1" t="s">
        <v>1058</v>
      </c>
      <c r="U228" s="1" t="s">
        <v>1058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1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1</v>
      </c>
      <c r="AU228" s="1">
        <v>1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f>39+114+46+1+2</f>
        <v>202</v>
      </c>
    </row>
    <row r="229" spans="1:56" x14ac:dyDescent="0.2">
      <c r="A229" s="1" t="s">
        <v>649</v>
      </c>
      <c r="B229" s="1" t="s">
        <v>1068</v>
      </c>
      <c r="C229" s="1" t="s">
        <v>650</v>
      </c>
      <c r="D229" s="1" t="s">
        <v>736</v>
      </c>
      <c r="E229" s="1" t="s">
        <v>737</v>
      </c>
      <c r="F229" s="1" t="s">
        <v>738</v>
      </c>
      <c r="G229" s="1">
        <v>0</v>
      </c>
      <c r="H229" s="1">
        <v>12</v>
      </c>
      <c r="I229" s="1">
        <f>0.5*11</f>
        <v>5.5</v>
      </c>
      <c r="J229" s="1">
        <f t="shared" si="9"/>
        <v>8.8511500000000005</v>
      </c>
      <c r="K229" s="1">
        <v>1</v>
      </c>
      <c r="L229" s="1">
        <v>11</v>
      </c>
      <c r="M229" s="1">
        <v>0</v>
      </c>
      <c r="N229" s="1">
        <v>0</v>
      </c>
      <c r="O229" s="1">
        <f t="shared" si="10"/>
        <v>0</v>
      </c>
      <c r="P229" s="1">
        <v>0</v>
      </c>
      <c r="Q229" s="1">
        <v>0</v>
      </c>
      <c r="R229" s="1">
        <v>1</v>
      </c>
      <c r="S229" s="1">
        <v>1</v>
      </c>
      <c r="T229" s="1" t="s">
        <v>1058</v>
      </c>
      <c r="U229" s="1" t="s">
        <v>1058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1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223</v>
      </c>
    </row>
    <row r="230" spans="1:56" x14ac:dyDescent="0.2">
      <c r="A230" s="1" t="s">
        <v>649</v>
      </c>
      <c r="B230" s="1" t="s">
        <v>1068</v>
      </c>
      <c r="C230" s="1" t="s">
        <v>650</v>
      </c>
      <c r="D230" s="1" t="s">
        <v>739</v>
      </c>
      <c r="E230" s="1" t="s">
        <v>740</v>
      </c>
      <c r="F230" s="1" t="s">
        <v>741</v>
      </c>
      <c r="G230" s="1">
        <v>0</v>
      </c>
      <c r="H230" s="1">
        <v>1</v>
      </c>
      <c r="I230" s="1">
        <v>3</v>
      </c>
      <c r="J230" s="1">
        <f t="shared" si="9"/>
        <v>4.8278999999999996</v>
      </c>
      <c r="K230" s="1">
        <v>2</v>
      </c>
      <c r="L230" s="1">
        <v>6</v>
      </c>
      <c r="M230" s="1">
        <v>0</v>
      </c>
      <c r="N230" s="1">
        <v>0</v>
      </c>
      <c r="O230" s="1">
        <f t="shared" si="10"/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</row>
    <row r="231" spans="1:56" x14ac:dyDescent="0.2">
      <c r="A231" s="1" t="s">
        <v>649</v>
      </c>
      <c r="B231" s="1" t="s">
        <v>1068</v>
      </c>
      <c r="C231" s="1" t="s">
        <v>650</v>
      </c>
      <c r="D231" s="1" t="s">
        <v>742</v>
      </c>
      <c r="E231" s="1" t="s">
        <v>743</v>
      </c>
      <c r="F231" s="1" t="s">
        <v>744</v>
      </c>
      <c r="G231" s="1">
        <v>1</v>
      </c>
      <c r="H231" s="1">
        <v>1</v>
      </c>
      <c r="I231" s="1">
        <v>260</v>
      </c>
      <c r="J231" s="1">
        <f t="shared" si="9"/>
        <v>418.41800000000001</v>
      </c>
      <c r="K231" s="1">
        <v>3</v>
      </c>
      <c r="L231" s="1">
        <v>0</v>
      </c>
      <c r="M231" s="1">
        <v>0</v>
      </c>
      <c r="N231" s="1">
        <v>0</v>
      </c>
      <c r="O231" s="1">
        <f t="shared" si="10"/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</row>
    <row r="232" spans="1:56" x14ac:dyDescent="0.2">
      <c r="A232" s="1" t="s">
        <v>649</v>
      </c>
      <c r="B232" s="1" t="s">
        <v>1068</v>
      </c>
      <c r="C232" s="1" t="s">
        <v>650</v>
      </c>
      <c r="D232" s="1" t="s">
        <v>745</v>
      </c>
      <c r="E232" s="1" t="s">
        <v>746</v>
      </c>
      <c r="F232" s="1" t="s">
        <v>747</v>
      </c>
      <c r="G232" s="1">
        <v>0</v>
      </c>
      <c r="H232" s="1">
        <v>0</v>
      </c>
      <c r="I232" s="1">
        <v>0</v>
      </c>
      <c r="J232" s="1">
        <f t="shared" si="9"/>
        <v>0</v>
      </c>
      <c r="K232" s="1">
        <v>0</v>
      </c>
      <c r="L232" s="1">
        <v>0</v>
      </c>
      <c r="M232" s="1">
        <v>0</v>
      </c>
      <c r="N232" s="1">
        <v>0</v>
      </c>
      <c r="O232" s="1">
        <f t="shared" si="10"/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</row>
    <row r="233" spans="1:56" x14ac:dyDescent="0.2">
      <c r="A233" s="1" t="s">
        <v>649</v>
      </c>
      <c r="B233" s="1" t="s">
        <v>1068</v>
      </c>
      <c r="C233" s="1" t="s">
        <v>650</v>
      </c>
      <c r="D233" s="1" t="s">
        <v>748</v>
      </c>
      <c r="E233" s="1" t="s">
        <v>749</v>
      </c>
      <c r="F233" s="1" t="s">
        <v>750</v>
      </c>
      <c r="G233" s="1">
        <v>0</v>
      </c>
      <c r="H233" s="1">
        <v>0</v>
      </c>
      <c r="I233" s="1">
        <v>0</v>
      </c>
      <c r="J233" s="1">
        <f t="shared" si="9"/>
        <v>0</v>
      </c>
      <c r="K233" s="1">
        <v>0</v>
      </c>
      <c r="L233" s="1">
        <v>0</v>
      </c>
      <c r="M233" s="1">
        <v>0</v>
      </c>
      <c r="N233" s="1">
        <v>0</v>
      </c>
      <c r="O233" s="1">
        <f t="shared" si="10"/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</row>
    <row r="234" spans="1:56" x14ac:dyDescent="0.2">
      <c r="A234" s="1" t="s">
        <v>649</v>
      </c>
      <c r="B234" s="1" t="s">
        <v>1068</v>
      </c>
      <c r="C234" s="1" t="s">
        <v>650</v>
      </c>
      <c r="D234" s="1" t="s">
        <v>751</v>
      </c>
      <c r="E234" s="1" t="s">
        <v>752</v>
      </c>
      <c r="F234" s="1" t="s">
        <v>753</v>
      </c>
      <c r="G234" s="1">
        <v>0</v>
      </c>
      <c r="H234" s="1">
        <v>0</v>
      </c>
      <c r="I234" s="1">
        <v>0</v>
      </c>
      <c r="J234" s="1">
        <f t="shared" si="9"/>
        <v>0</v>
      </c>
      <c r="K234" s="1">
        <v>0</v>
      </c>
      <c r="L234" s="1">
        <v>0</v>
      </c>
      <c r="M234" s="1">
        <v>1</v>
      </c>
      <c r="N234" s="1">
        <v>1</v>
      </c>
      <c r="O234" s="1">
        <f t="shared" si="10"/>
        <v>1.6093</v>
      </c>
      <c r="P234" s="1">
        <v>0</v>
      </c>
      <c r="Q234" s="1">
        <v>1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</row>
    <row r="235" spans="1:56" x14ac:dyDescent="0.2">
      <c r="A235" s="1" t="s">
        <v>649</v>
      </c>
      <c r="B235" s="1" t="s">
        <v>1068</v>
      </c>
      <c r="C235" s="1" t="s">
        <v>650</v>
      </c>
      <c r="D235" s="1" t="s">
        <v>754</v>
      </c>
      <c r="E235" s="1" t="s">
        <v>755</v>
      </c>
      <c r="F235" s="1" t="s">
        <v>756</v>
      </c>
      <c r="G235" s="1">
        <v>0</v>
      </c>
      <c r="H235" s="1">
        <v>0</v>
      </c>
      <c r="I235" s="1">
        <v>0</v>
      </c>
      <c r="J235" s="1">
        <f t="shared" si="9"/>
        <v>0</v>
      </c>
      <c r="K235" s="1">
        <v>0</v>
      </c>
      <c r="L235" s="1">
        <v>0</v>
      </c>
      <c r="M235" s="1">
        <v>1</v>
      </c>
      <c r="N235" s="1">
        <v>0.24</v>
      </c>
      <c r="O235" s="1">
        <f t="shared" si="10"/>
        <v>0.38623199999999996</v>
      </c>
      <c r="P235" s="1">
        <v>0</v>
      </c>
      <c r="Q235" s="1">
        <v>1</v>
      </c>
      <c r="R235" s="1">
        <v>1</v>
      </c>
      <c r="S235" s="1">
        <v>1</v>
      </c>
      <c r="T235" s="1" t="s">
        <v>1058</v>
      </c>
      <c r="U235" s="1" t="s">
        <v>1058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1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45</v>
      </c>
    </row>
    <row r="236" spans="1:56" x14ac:dyDescent="0.2">
      <c r="A236" s="1" t="s">
        <v>649</v>
      </c>
      <c r="B236" s="1" t="s">
        <v>1068</v>
      </c>
      <c r="C236" s="1" t="s">
        <v>650</v>
      </c>
      <c r="D236" s="1" t="s">
        <v>757</v>
      </c>
      <c r="E236" s="1" t="s">
        <v>758</v>
      </c>
      <c r="F236" s="1" t="s">
        <v>759</v>
      </c>
      <c r="G236" s="1">
        <v>0</v>
      </c>
      <c r="H236" s="1">
        <v>0</v>
      </c>
      <c r="I236" s="1">
        <v>0</v>
      </c>
      <c r="J236" s="1">
        <f t="shared" si="9"/>
        <v>0</v>
      </c>
      <c r="K236" s="1">
        <v>0</v>
      </c>
      <c r="L236" s="1">
        <v>0</v>
      </c>
      <c r="M236" s="1">
        <v>1</v>
      </c>
      <c r="N236" s="1">
        <v>0.63</v>
      </c>
      <c r="O236" s="1">
        <f t="shared" si="10"/>
        <v>1.0138590000000001</v>
      </c>
      <c r="P236" s="1">
        <v>0</v>
      </c>
      <c r="Q236" s="1">
        <v>1</v>
      </c>
      <c r="R236" s="1">
        <v>13</v>
      </c>
      <c r="S236" s="1">
        <v>13</v>
      </c>
      <c r="T236" s="1" t="s">
        <v>1058</v>
      </c>
      <c r="U236" s="1" t="s">
        <v>1058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1</v>
      </c>
      <c r="AN236" s="1">
        <v>0</v>
      </c>
      <c r="AO236" s="1">
        <v>1</v>
      </c>
      <c r="AP236" s="1">
        <v>0</v>
      </c>
      <c r="AQ236" s="1">
        <v>0</v>
      </c>
      <c r="AR236" s="1">
        <v>0</v>
      </c>
      <c r="AS236" s="1">
        <v>0</v>
      </c>
      <c r="AT236" s="1">
        <v>1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740</v>
      </c>
    </row>
    <row r="237" spans="1:56" x14ac:dyDescent="0.2">
      <c r="A237" s="1" t="s">
        <v>649</v>
      </c>
      <c r="B237" s="1" t="s">
        <v>1068</v>
      </c>
      <c r="C237" s="1" t="s">
        <v>650</v>
      </c>
      <c r="D237" s="1" t="s">
        <v>760</v>
      </c>
      <c r="E237" s="1" t="s">
        <v>761</v>
      </c>
      <c r="F237" s="1" t="s">
        <v>762</v>
      </c>
      <c r="G237" s="1">
        <v>0</v>
      </c>
      <c r="H237" s="1">
        <v>1</v>
      </c>
      <c r="I237" s="1">
        <v>2.9</v>
      </c>
      <c r="J237" s="1">
        <f t="shared" si="9"/>
        <v>4.6669700000000001</v>
      </c>
      <c r="K237" s="1">
        <v>3</v>
      </c>
      <c r="L237" s="1">
        <v>3</v>
      </c>
      <c r="M237" s="1">
        <v>1</v>
      </c>
      <c r="N237" s="1">
        <v>2.9</v>
      </c>
      <c r="O237" s="1">
        <f t="shared" si="10"/>
        <v>4.6669700000000001</v>
      </c>
      <c r="P237" s="1">
        <v>0</v>
      </c>
      <c r="Q237" s="1">
        <v>1</v>
      </c>
      <c r="R237" s="1">
        <v>1</v>
      </c>
      <c r="S237" s="1" t="s">
        <v>1058</v>
      </c>
      <c r="T237" s="1" t="s">
        <v>1058</v>
      </c>
      <c r="U237" s="1" t="s">
        <v>1058</v>
      </c>
      <c r="V237" s="1" t="s">
        <v>1058</v>
      </c>
      <c r="W237" s="1" t="s">
        <v>1058</v>
      </c>
      <c r="X237" s="1" t="s">
        <v>1058</v>
      </c>
      <c r="Y237" s="1" t="s">
        <v>1058</v>
      </c>
      <c r="Z237" s="1" t="s">
        <v>1058</v>
      </c>
      <c r="AA237" s="1" t="s">
        <v>1058</v>
      </c>
      <c r="AB237" s="1" t="s">
        <v>1058</v>
      </c>
      <c r="AC237" s="1" t="s">
        <v>1058</v>
      </c>
      <c r="AD237" s="1" t="s">
        <v>1058</v>
      </c>
      <c r="AE237" s="1" t="s">
        <v>1058</v>
      </c>
      <c r="AF237" s="1" t="s">
        <v>1058</v>
      </c>
      <c r="AG237" s="1" t="s">
        <v>1058</v>
      </c>
      <c r="AH237" s="1" t="s">
        <v>1058</v>
      </c>
      <c r="AI237" s="1" t="s">
        <v>1058</v>
      </c>
      <c r="AJ237" s="1" t="s">
        <v>1058</v>
      </c>
      <c r="AK237" s="1" t="s">
        <v>1058</v>
      </c>
      <c r="AL237" s="1" t="s">
        <v>1058</v>
      </c>
      <c r="AM237" s="1" t="s">
        <v>1058</v>
      </c>
      <c r="AN237" s="1" t="s">
        <v>1058</v>
      </c>
      <c r="AO237" s="1" t="s">
        <v>1058</v>
      </c>
      <c r="AP237" s="1" t="s">
        <v>1058</v>
      </c>
      <c r="AQ237" s="1" t="s">
        <v>1058</v>
      </c>
      <c r="AR237" s="1" t="s">
        <v>1058</v>
      </c>
      <c r="AS237" s="1" t="s">
        <v>1058</v>
      </c>
      <c r="AT237" s="1" t="s">
        <v>1058</v>
      </c>
      <c r="AU237" s="1" t="s">
        <v>1058</v>
      </c>
      <c r="AV237" s="1" t="s">
        <v>1058</v>
      </c>
      <c r="AW237" s="1" t="s">
        <v>1058</v>
      </c>
      <c r="AX237" s="1" t="s">
        <v>1058</v>
      </c>
      <c r="AY237" s="1" t="s">
        <v>1058</v>
      </c>
      <c r="AZ237" s="1" t="s">
        <v>1058</v>
      </c>
      <c r="BA237" s="1" t="s">
        <v>1058</v>
      </c>
      <c r="BB237" s="1" t="s">
        <v>1058</v>
      </c>
      <c r="BC237" s="1" t="s">
        <v>1058</v>
      </c>
      <c r="BD237" s="1" t="s">
        <v>1058</v>
      </c>
    </row>
    <row r="238" spans="1:56" x14ac:dyDescent="0.2">
      <c r="A238" s="1" t="s">
        <v>649</v>
      </c>
      <c r="B238" s="1" t="s">
        <v>1068</v>
      </c>
      <c r="C238" s="1" t="s">
        <v>650</v>
      </c>
      <c r="D238" s="1" t="s">
        <v>763</v>
      </c>
      <c r="E238" s="1" t="s">
        <v>764</v>
      </c>
      <c r="F238" s="1" t="s">
        <v>765</v>
      </c>
      <c r="G238" s="1">
        <v>0</v>
      </c>
      <c r="H238" s="1">
        <v>0</v>
      </c>
      <c r="I238" s="1">
        <v>0</v>
      </c>
      <c r="J238" s="1">
        <f t="shared" si="9"/>
        <v>0</v>
      </c>
      <c r="K238" s="1">
        <v>0</v>
      </c>
      <c r="L238" s="1">
        <v>0</v>
      </c>
      <c r="M238" s="1">
        <v>3</v>
      </c>
      <c r="N238" s="1">
        <v>2.25</v>
      </c>
      <c r="O238" s="1">
        <f t="shared" si="10"/>
        <v>3.6209249999999997</v>
      </c>
      <c r="P238" s="1">
        <v>1</v>
      </c>
      <c r="Q238" s="1">
        <v>2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</row>
    <row r="239" spans="1:56" x14ac:dyDescent="0.2">
      <c r="A239" s="1" t="s">
        <v>649</v>
      </c>
      <c r="B239" s="1" t="s">
        <v>1068</v>
      </c>
      <c r="C239" s="1" t="s">
        <v>650</v>
      </c>
      <c r="D239" s="1" t="s">
        <v>766</v>
      </c>
      <c r="E239" s="1" t="s">
        <v>767</v>
      </c>
      <c r="F239" s="1" t="s">
        <v>768</v>
      </c>
      <c r="G239" s="1">
        <v>0</v>
      </c>
      <c r="H239" s="1">
        <v>0</v>
      </c>
      <c r="I239" s="1">
        <v>0</v>
      </c>
      <c r="J239" s="1">
        <f t="shared" si="9"/>
        <v>0</v>
      </c>
      <c r="K239" s="1">
        <v>0</v>
      </c>
      <c r="L239" s="1">
        <v>0</v>
      </c>
      <c r="M239" s="1">
        <v>1</v>
      </c>
      <c r="N239" s="1">
        <v>1.5</v>
      </c>
      <c r="O239" s="1">
        <f t="shared" si="10"/>
        <v>2.4139499999999998</v>
      </c>
      <c r="P239" s="1">
        <v>0</v>
      </c>
      <c r="Q239" s="1">
        <v>3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</row>
    <row r="240" spans="1:56" x14ac:dyDescent="0.2">
      <c r="A240" s="1" t="s">
        <v>649</v>
      </c>
      <c r="B240" s="1" t="s">
        <v>1068</v>
      </c>
      <c r="C240" s="1" t="s">
        <v>650</v>
      </c>
      <c r="D240" s="1" t="s">
        <v>769</v>
      </c>
      <c r="E240" s="1" t="s">
        <v>770</v>
      </c>
      <c r="F240" s="1" t="s">
        <v>771</v>
      </c>
      <c r="G240" s="1">
        <v>0</v>
      </c>
      <c r="H240" s="1">
        <v>0</v>
      </c>
      <c r="I240" s="1">
        <v>0</v>
      </c>
      <c r="J240" s="1">
        <f t="shared" si="9"/>
        <v>0</v>
      </c>
      <c r="K240" s="1">
        <v>0</v>
      </c>
      <c r="L240" s="1">
        <v>0</v>
      </c>
      <c r="M240" s="1">
        <v>1</v>
      </c>
      <c r="N240" s="1">
        <v>0.75</v>
      </c>
      <c r="O240" s="1">
        <f t="shared" si="10"/>
        <v>1.2069749999999999</v>
      </c>
      <c r="P240" s="1">
        <v>0</v>
      </c>
      <c r="Q240" s="1">
        <v>1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</row>
    <row r="241" spans="1:56" x14ac:dyDescent="0.2">
      <c r="A241" s="1" t="s">
        <v>649</v>
      </c>
      <c r="B241" s="1" t="s">
        <v>1068</v>
      </c>
      <c r="C241" s="1" t="s">
        <v>650</v>
      </c>
      <c r="D241" s="1" t="s">
        <v>772</v>
      </c>
      <c r="E241" s="1" t="s">
        <v>773</v>
      </c>
      <c r="F241" s="1" t="s">
        <v>774</v>
      </c>
      <c r="G241" s="1">
        <v>0</v>
      </c>
      <c r="H241" s="1">
        <v>1</v>
      </c>
      <c r="I241" s="1">
        <v>2</v>
      </c>
      <c r="J241" s="1">
        <f t="shared" si="9"/>
        <v>3.2185999999999999</v>
      </c>
      <c r="K241" s="1">
        <v>0</v>
      </c>
      <c r="L241" s="1">
        <v>1</v>
      </c>
      <c r="M241" s="1">
        <v>2</v>
      </c>
      <c r="N241" s="1">
        <v>3.01</v>
      </c>
      <c r="O241" s="1">
        <f t="shared" si="10"/>
        <v>4.8439929999999993</v>
      </c>
      <c r="P241" s="1">
        <v>0</v>
      </c>
      <c r="Q241" s="1">
        <v>3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</row>
    <row r="242" spans="1:56" x14ac:dyDescent="0.2">
      <c r="A242" s="1" t="s">
        <v>649</v>
      </c>
      <c r="B242" s="1" t="s">
        <v>1068</v>
      </c>
      <c r="C242" s="1" t="s">
        <v>650</v>
      </c>
      <c r="D242" s="1" t="s">
        <v>775</v>
      </c>
      <c r="E242" s="1" t="s">
        <v>776</v>
      </c>
      <c r="F242" s="1" t="s">
        <v>777</v>
      </c>
      <c r="G242" s="1">
        <v>0</v>
      </c>
      <c r="H242" s="1">
        <v>0</v>
      </c>
      <c r="I242" s="1">
        <v>0</v>
      </c>
      <c r="J242" s="1">
        <f t="shared" si="9"/>
        <v>0</v>
      </c>
      <c r="K242" s="1">
        <v>0</v>
      </c>
      <c r="L242" s="1">
        <v>0</v>
      </c>
      <c r="M242" s="1">
        <v>1</v>
      </c>
      <c r="N242" s="1">
        <v>2</v>
      </c>
      <c r="O242" s="1">
        <f t="shared" si="10"/>
        <v>3.2185999999999999</v>
      </c>
      <c r="P242" s="1">
        <v>0</v>
      </c>
      <c r="Q242" s="1">
        <v>2</v>
      </c>
      <c r="R242" s="1">
        <v>2</v>
      </c>
      <c r="S242" s="1">
        <v>2</v>
      </c>
      <c r="T242" s="1" t="s">
        <v>1058</v>
      </c>
      <c r="U242" s="1" t="s">
        <v>1058</v>
      </c>
      <c r="V242" s="1" t="s">
        <v>1058</v>
      </c>
      <c r="W242" s="1" t="s">
        <v>1058</v>
      </c>
      <c r="X242" s="1" t="s">
        <v>1058</v>
      </c>
      <c r="Y242" s="1" t="s">
        <v>1058</v>
      </c>
      <c r="Z242" s="1" t="s">
        <v>1058</v>
      </c>
      <c r="AA242" s="1" t="s">
        <v>1058</v>
      </c>
      <c r="AB242" s="1" t="s">
        <v>1058</v>
      </c>
      <c r="AC242" s="1" t="s">
        <v>1058</v>
      </c>
      <c r="AD242" s="1" t="s">
        <v>1058</v>
      </c>
      <c r="AE242" s="1" t="s">
        <v>1058</v>
      </c>
      <c r="AF242" s="1" t="s">
        <v>1058</v>
      </c>
      <c r="AG242" s="1" t="s">
        <v>1058</v>
      </c>
      <c r="AH242" s="1" t="s">
        <v>1058</v>
      </c>
      <c r="AI242" s="1" t="s">
        <v>1058</v>
      </c>
      <c r="AJ242" s="1" t="s">
        <v>1058</v>
      </c>
      <c r="AK242" s="1" t="s">
        <v>1058</v>
      </c>
      <c r="AL242" s="1" t="s">
        <v>1058</v>
      </c>
      <c r="AM242" s="1" t="s">
        <v>1058</v>
      </c>
      <c r="AN242" s="1" t="s">
        <v>1058</v>
      </c>
      <c r="AO242" s="1" t="s">
        <v>1058</v>
      </c>
      <c r="AP242" s="1" t="s">
        <v>1058</v>
      </c>
      <c r="AQ242" s="1" t="s">
        <v>1058</v>
      </c>
      <c r="AR242" s="1" t="s">
        <v>1058</v>
      </c>
      <c r="AS242" s="1" t="s">
        <v>1058</v>
      </c>
      <c r="AT242" s="1" t="s">
        <v>1058</v>
      </c>
      <c r="AU242" s="1" t="s">
        <v>1058</v>
      </c>
      <c r="AV242" s="1" t="s">
        <v>1058</v>
      </c>
      <c r="AW242" s="1" t="s">
        <v>1058</v>
      </c>
      <c r="AX242" s="1" t="s">
        <v>1058</v>
      </c>
      <c r="AY242" s="1" t="s">
        <v>1058</v>
      </c>
      <c r="AZ242" s="1" t="s">
        <v>1058</v>
      </c>
      <c r="BA242" s="1" t="s">
        <v>1058</v>
      </c>
      <c r="BB242" s="1" t="s">
        <v>1058</v>
      </c>
      <c r="BC242" s="1" t="s">
        <v>1058</v>
      </c>
      <c r="BD242" s="1">
        <f>15+20</f>
        <v>35</v>
      </c>
    </row>
    <row r="243" spans="1:56" x14ac:dyDescent="0.2">
      <c r="A243" s="1" t="s">
        <v>649</v>
      </c>
      <c r="B243" s="1" t="s">
        <v>1068</v>
      </c>
      <c r="C243" s="1" t="s">
        <v>650</v>
      </c>
      <c r="D243" s="1" t="s">
        <v>778</v>
      </c>
      <c r="E243" s="1" t="s">
        <v>779</v>
      </c>
      <c r="F243" s="1" t="s">
        <v>780</v>
      </c>
      <c r="G243" s="1">
        <v>0</v>
      </c>
      <c r="H243" s="1">
        <v>0</v>
      </c>
      <c r="I243" s="1">
        <v>0</v>
      </c>
      <c r="J243" s="1">
        <f t="shared" si="9"/>
        <v>0</v>
      </c>
      <c r="K243" s="1">
        <v>0</v>
      </c>
      <c r="L243" s="1">
        <v>0</v>
      </c>
      <c r="M243" s="1">
        <v>0</v>
      </c>
      <c r="N243" s="1">
        <v>0</v>
      </c>
      <c r="O243" s="1">
        <f t="shared" si="10"/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</row>
    <row r="244" spans="1:56" x14ac:dyDescent="0.2">
      <c r="A244" s="1" t="s">
        <v>649</v>
      </c>
      <c r="B244" s="1" t="s">
        <v>1068</v>
      </c>
      <c r="C244" s="1" t="s">
        <v>650</v>
      </c>
      <c r="D244" s="1" t="s">
        <v>781</v>
      </c>
      <c r="E244" s="1" t="s">
        <v>782</v>
      </c>
      <c r="F244" s="1" t="s">
        <v>783</v>
      </c>
      <c r="G244" s="1">
        <v>0</v>
      </c>
      <c r="H244" s="1">
        <v>3</v>
      </c>
      <c r="I244" s="1" t="s">
        <v>1058</v>
      </c>
      <c r="J244" s="1" t="s">
        <v>1058</v>
      </c>
      <c r="K244" s="1">
        <v>22</v>
      </c>
      <c r="L244" s="1">
        <v>0</v>
      </c>
      <c r="M244" s="1">
        <v>1</v>
      </c>
      <c r="N244" s="1">
        <v>2.5</v>
      </c>
      <c r="O244" s="1">
        <f t="shared" si="10"/>
        <v>4.02325</v>
      </c>
      <c r="P244" s="1">
        <v>0</v>
      </c>
      <c r="Q244" s="1">
        <v>6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</row>
    <row r="245" spans="1:56" x14ac:dyDescent="0.2">
      <c r="A245" s="1" t="s">
        <v>1073</v>
      </c>
      <c r="B245" s="1" t="s">
        <v>1069</v>
      </c>
      <c r="C245" s="1" t="s">
        <v>1060</v>
      </c>
      <c r="D245" s="1" t="s">
        <v>784</v>
      </c>
      <c r="E245" s="1" t="s">
        <v>785</v>
      </c>
      <c r="F245" s="1" t="s">
        <v>786</v>
      </c>
      <c r="G245" s="1">
        <v>0</v>
      </c>
      <c r="H245" s="1">
        <v>0</v>
      </c>
      <c r="I245" s="1">
        <v>0</v>
      </c>
      <c r="J245" s="1">
        <f t="shared" si="9"/>
        <v>0</v>
      </c>
      <c r="K245" s="1">
        <v>0</v>
      </c>
      <c r="L245" s="1">
        <v>0</v>
      </c>
      <c r="M245" s="1">
        <v>5</v>
      </c>
      <c r="N245" s="1">
        <v>114.5</v>
      </c>
      <c r="O245" s="1">
        <f t="shared" si="10"/>
        <v>184.26485</v>
      </c>
      <c r="P245" s="1">
        <v>2</v>
      </c>
      <c r="Q245" s="1">
        <v>6</v>
      </c>
      <c r="R245" s="1">
        <v>13</v>
      </c>
      <c r="S245" s="1">
        <v>13</v>
      </c>
      <c r="T245" s="1" t="s">
        <v>1058</v>
      </c>
      <c r="U245" s="1" t="s">
        <v>1058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1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1</v>
      </c>
      <c r="AV245" s="1">
        <v>0</v>
      </c>
      <c r="AW245" s="1">
        <v>0</v>
      </c>
      <c r="AX245" s="1">
        <v>0</v>
      </c>
      <c r="AY245" s="1">
        <v>0</v>
      </c>
      <c r="AZ245" s="1">
        <v>1</v>
      </c>
      <c r="BA245" s="1">
        <v>1</v>
      </c>
      <c r="BB245" s="1">
        <v>0</v>
      </c>
      <c r="BC245" s="1">
        <v>0</v>
      </c>
      <c r="BD245" s="1">
        <f>37+40+44+10+24+50+23+37+30+30+490+10+3</f>
        <v>828</v>
      </c>
    </row>
    <row r="246" spans="1:56" x14ac:dyDescent="0.2">
      <c r="A246" s="1" t="s">
        <v>1073</v>
      </c>
      <c r="B246" s="1" t="s">
        <v>1069</v>
      </c>
      <c r="C246" s="1" t="s">
        <v>1060</v>
      </c>
      <c r="D246" s="1" t="s">
        <v>787</v>
      </c>
      <c r="E246" s="1" t="s">
        <v>788</v>
      </c>
      <c r="F246" s="1" t="s">
        <v>789</v>
      </c>
      <c r="G246" s="1">
        <v>5</v>
      </c>
      <c r="H246" s="1">
        <v>6</v>
      </c>
      <c r="I246" s="1">
        <f>13+40+7+7+21+1</f>
        <v>89</v>
      </c>
      <c r="J246" s="1">
        <f t="shared" si="9"/>
        <v>143.2277</v>
      </c>
      <c r="K246" s="1">
        <v>0</v>
      </c>
      <c r="L246" s="1">
        <v>0</v>
      </c>
      <c r="M246" s="1">
        <v>0</v>
      </c>
      <c r="N246" s="1">
        <v>0</v>
      </c>
      <c r="O246" s="1">
        <f t="shared" si="10"/>
        <v>0</v>
      </c>
      <c r="P246" s="1">
        <v>0</v>
      </c>
      <c r="Q246" s="1">
        <v>0</v>
      </c>
      <c r="R246" s="1">
        <v>7</v>
      </c>
      <c r="S246" s="1">
        <v>7</v>
      </c>
      <c r="T246" s="1" t="s">
        <v>1058</v>
      </c>
      <c r="U246" s="1" t="s">
        <v>1058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1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1</v>
      </c>
      <c r="AU246" s="1">
        <v>1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f>40+10+15+13+13+14+9</f>
        <v>114</v>
      </c>
    </row>
    <row r="247" spans="1:56" x14ac:dyDescent="0.2">
      <c r="A247" s="1" t="s">
        <v>1073</v>
      </c>
      <c r="B247" s="1" t="s">
        <v>1069</v>
      </c>
      <c r="C247" s="1" t="s">
        <v>1060</v>
      </c>
      <c r="D247" s="1" t="s">
        <v>790</v>
      </c>
      <c r="E247" s="1" t="s">
        <v>791</v>
      </c>
      <c r="F247" s="1" t="s">
        <v>792</v>
      </c>
      <c r="G247" s="1">
        <v>0</v>
      </c>
      <c r="H247" s="1">
        <v>0</v>
      </c>
      <c r="I247" s="1">
        <v>0</v>
      </c>
      <c r="J247" s="1">
        <f t="shared" si="9"/>
        <v>0</v>
      </c>
      <c r="K247" s="1">
        <v>0</v>
      </c>
      <c r="L247" s="1">
        <v>0</v>
      </c>
      <c r="M247" s="1">
        <v>0</v>
      </c>
      <c r="N247" s="1">
        <v>0</v>
      </c>
      <c r="O247" s="1">
        <f t="shared" si="10"/>
        <v>0</v>
      </c>
      <c r="P247" s="1">
        <v>0</v>
      </c>
      <c r="Q247" s="1">
        <v>0</v>
      </c>
      <c r="R247" s="1">
        <v>9</v>
      </c>
      <c r="S247" s="1">
        <v>6</v>
      </c>
      <c r="T247" s="1" t="s">
        <v>1058</v>
      </c>
      <c r="U247" s="1" t="s">
        <v>1058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1</v>
      </c>
      <c r="AG247" s="1">
        <v>1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1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1</v>
      </c>
      <c r="AU247" s="1">
        <v>1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1</v>
      </c>
      <c r="BB247" s="1">
        <v>0</v>
      </c>
      <c r="BC247" s="1">
        <v>0</v>
      </c>
      <c r="BD247" s="1">
        <v>86</v>
      </c>
    </row>
    <row r="248" spans="1:56" x14ac:dyDescent="0.2">
      <c r="A248" s="1" t="s">
        <v>1073</v>
      </c>
      <c r="B248" s="1" t="s">
        <v>1069</v>
      </c>
      <c r="C248" s="1" t="s">
        <v>1060</v>
      </c>
      <c r="D248" s="1" t="s">
        <v>793</v>
      </c>
      <c r="E248" s="1" t="s">
        <v>794</v>
      </c>
      <c r="F248" s="1" t="s">
        <v>795</v>
      </c>
      <c r="G248" s="1">
        <v>0</v>
      </c>
      <c r="H248" s="1">
        <v>0</v>
      </c>
      <c r="I248" s="1">
        <v>0</v>
      </c>
      <c r="J248" s="1">
        <f t="shared" si="9"/>
        <v>0</v>
      </c>
      <c r="K248" s="1">
        <v>0</v>
      </c>
      <c r="L248" s="1">
        <v>0</v>
      </c>
      <c r="M248" s="1">
        <v>1</v>
      </c>
      <c r="N248" s="1">
        <v>66</v>
      </c>
      <c r="O248" s="1">
        <f t="shared" si="10"/>
        <v>106.21379999999999</v>
      </c>
      <c r="P248" s="1">
        <v>0</v>
      </c>
      <c r="Q248" s="1">
        <v>1</v>
      </c>
      <c r="R248" s="1">
        <v>3</v>
      </c>
      <c r="S248" s="1">
        <v>1</v>
      </c>
      <c r="T248" s="1" t="s">
        <v>1058</v>
      </c>
      <c r="U248" s="1" t="s">
        <v>1058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1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64</v>
      </c>
    </row>
    <row r="249" spans="1:56" x14ac:dyDescent="0.2">
      <c r="A249" s="1" t="s">
        <v>1073</v>
      </c>
      <c r="B249" s="1" t="s">
        <v>1069</v>
      </c>
      <c r="C249" s="1" t="s">
        <v>1060</v>
      </c>
      <c r="D249" s="1" t="s">
        <v>796</v>
      </c>
      <c r="E249" s="1" t="s">
        <v>797</v>
      </c>
      <c r="F249" s="1" t="s">
        <v>798</v>
      </c>
      <c r="G249" s="1">
        <v>1</v>
      </c>
      <c r="H249" s="1">
        <v>0</v>
      </c>
      <c r="I249" s="1">
        <v>0</v>
      </c>
      <c r="J249" s="1">
        <f t="shared" si="9"/>
        <v>0</v>
      </c>
      <c r="K249" s="1">
        <v>0</v>
      </c>
      <c r="L249" s="1">
        <v>0</v>
      </c>
      <c r="M249" s="1">
        <v>1</v>
      </c>
      <c r="N249" s="1">
        <v>20</v>
      </c>
      <c r="O249" s="1">
        <f t="shared" si="10"/>
        <v>32.186</v>
      </c>
      <c r="P249" s="1">
        <v>2</v>
      </c>
      <c r="Q249" s="1">
        <v>5</v>
      </c>
      <c r="R249" s="1">
        <v>9</v>
      </c>
      <c r="S249" s="1">
        <v>4</v>
      </c>
      <c r="T249" s="1" t="s">
        <v>1058</v>
      </c>
      <c r="U249" s="1" t="s">
        <v>1058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1</v>
      </c>
      <c r="AG249" s="1">
        <v>1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1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108</v>
      </c>
    </row>
    <row r="250" spans="1:56" x14ac:dyDescent="0.2">
      <c r="A250" s="1" t="s">
        <v>1073</v>
      </c>
      <c r="B250" s="1" t="s">
        <v>1069</v>
      </c>
      <c r="C250" s="1" t="s">
        <v>1060</v>
      </c>
      <c r="D250" s="1" t="s">
        <v>799</v>
      </c>
      <c r="E250" s="1" t="s">
        <v>800</v>
      </c>
      <c r="F250" s="1" t="s">
        <v>801</v>
      </c>
      <c r="G250" s="1">
        <v>0</v>
      </c>
      <c r="H250" s="1">
        <v>0</v>
      </c>
      <c r="I250" s="1">
        <v>0</v>
      </c>
      <c r="J250" s="1">
        <f t="shared" si="9"/>
        <v>0</v>
      </c>
      <c r="K250" s="1">
        <v>0</v>
      </c>
      <c r="L250" s="1">
        <v>0</v>
      </c>
      <c r="M250" s="1">
        <v>0</v>
      </c>
      <c r="N250" s="1">
        <v>0</v>
      </c>
      <c r="O250" s="1">
        <f t="shared" si="10"/>
        <v>0</v>
      </c>
      <c r="P250" s="1">
        <v>0</v>
      </c>
      <c r="Q250" s="1">
        <v>0</v>
      </c>
      <c r="R250" s="1">
        <v>5</v>
      </c>
      <c r="S250" s="1">
        <v>3</v>
      </c>
      <c r="T250" s="1" t="s">
        <v>1058</v>
      </c>
      <c r="U250" s="1" t="s">
        <v>1058</v>
      </c>
      <c r="V250" s="1" t="s">
        <v>1058</v>
      </c>
      <c r="W250" s="1" t="s">
        <v>1058</v>
      </c>
      <c r="X250" s="1" t="s">
        <v>1058</v>
      </c>
      <c r="Y250" s="1" t="s">
        <v>1058</v>
      </c>
      <c r="Z250" s="1" t="s">
        <v>1058</v>
      </c>
      <c r="AA250" s="1" t="s">
        <v>1058</v>
      </c>
      <c r="AB250" s="1" t="s">
        <v>1058</v>
      </c>
      <c r="AC250" s="1" t="s">
        <v>1058</v>
      </c>
      <c r="AD250" s="1" t="s">
        <v>1058</v>
      </c>
      <c r="AE250" s="1" t="s">
        <v>1058</v>
      </c>
      <c r="AF250" s="1" t="s">
        <v>1058</v>
      </c>
      <c r="AG250" s="1" t="s">
        <v>1058</v>
      </c>
      <c r="AH250" s="1" t="s">
        <v>1058</v>
      </c>
      <c r="AI250" s="1" t="s">
        <v>1058</v>
      </c>
      <c r="AJ250" s="1" t="s">
        <v>1058</v>
      </c>
      <c r="AK250" s="1" t="s">
        <v>1058</v>
      </c>
      <c r="AL250" s="1" t="s">
        <v>1058</v>
      </c>
      <c r="AM250" s="1" t="s">
        <v>1058</v>
      </c>
      <c r="AN250" s="1" t="s">
        <v>1058</v>
      </c>
      <c r="AO250" s="1" t="s">
        <v>1058</v>
      </c>
      <c r="AP250" s="1" t="s">
        <v>1058</v>
      </c>
      <c r="AQ250" s="1" t="s">
        <v>1058</v>
      </c>
      <c r="AR250" s="1" t="s">
        <v>1058</v>
      </c>
      <c r="AS250" s="1" t="s">
        <v>1058</v>
      </c>
      <c r="AT250" s="1" t="s">
        <v>1058</v>
      </c>
      <c r="AU250" s="1" t="s">
        <v>1058</v>
      </c>
      <c r="AV250" s="1" t="s">
        <v>1058</v>
      </c>
      <c r="AW250" s="1" t="s">
        <v>1058</v>
      </c>
      <c r="AX250" s="1" t="s">
        <v>1058</v>
      </c>
      <c r="AY250" s="1" t="s">
        <v>1058</v>
      </c>
      <c r="AZ250" s="1" t="s">
        <v>1058</v>
      </c>
      <c r="BA250" s="1" t="s">
        <v>1058</v>
      </c>
      <c r="BB250" s="1" t="s">
        <v>1058</v>
      </c>
      <c r="BC250" s="1" t="s">
        <v>1058</v>
      </c>
      <c r="BD250" s="1">
        <v>19</v>
      </c>
    </row>
    <row r="251" spans="1:56" x14ac:dyDescent="0.2">
      <c r="A251" s="1" t="s">
        <v>1073</v>
      </c>
      <c r="B251" s="1" t="s">
        <v>1069</v>
      </c>
      <c r="C251" s="1" t="s">
        <v>1060</v>
      </c>
      <c r="D251" s="1" t="s">
        <v>802</v>
      </c>
      <c r="E251" s="1" t="s">
        <v>803</v>
      </c>
      <c r="F251" s="1" t="s">
        <v>804</v>
      </c>
      <c r="G251" s="1">
        <v>0</v>
      </c>
      <c r="H251" s="1">
        <v>0</v>
      </c>
      <c r="I251" s="1">
        <v>0</v>
      </c>
      <c r="J251" s="1">
        <f t="shared" si="9"/>
        <v>0</v>
      </c>
      <c r="K251" s="1">
        <v>0</v>
      </c>
      <c r="L251" s="1">
        <v>0</v>
      </c>
      <c r="M251" s="1">
        <v>0</v>
      </c>
      <c r="N251" s="1">
        <v>0</v>
      </c>
      <c r="O251" s="1">
        <f t="shared" si="10"/>
        <v>0</v>
      </c>
      <c r="P251" s="1">
        <v>0</v>
      </c>
      <c r="Q251" s="1">
        <v>0</v>
      </c>
      <c r="R251" s="1">
        <v>4</v>
      </c>
      <c r="S251" s="1">
        <v>3</v>
      </c>
      <c r="T251" s="1" t="s">
        <v>1058</v>
      </c>
      <c r="U251" s="1" t="s">
        <v>1058</v>
      </c>
      <c r="V251" s="1" t="s">
        <v>1058</v>
      </c>
      <c r="W251" s="1" t="s">
        <v>1058</v>
      </c>
      <c r="X251" s="1" t="s">
        <v>1058</v>
      </c>
      <c r="Y251" s="1" t="s">
        <v>1058</v>
      </c>
      <c r="Z251" s="1" t="s">
        <v>1058</v>
      </c>
      <c r="AA251" s="1" t="s">
        <v>1058</v>
      </c>
      <c r="AB251" s="1" t="s">
        <v>1058</v>
      </c>
      <c r="AC251" s="1" t="s">
        <v>1058</v>
      </c>
      <c r="AD251" s="1" t="s">
        <v>1058</v>
      </c>
      <c r="AE251" s="1" t="s">
        <v>1058</v>
      </c>
      <c r="AF251" s="1" t="s">
        <v>1058</v>
      </c>
      <c r="AG251" s="1" t="s">
        <v>1058</v>
      </c>
      <c r="AH251" s="1" t="s">
        <v>1058</v>
      </c>
      <c r="AI251" s="1" t="s">
        <v>1058</v>
      </c>
      <c r="AJ251" s="1" t="s">
        <v>1058</v>
      </c>
      <c r="AK251" s="1" t="s">
        <v>1058</v>
      </c>
      <c r="AL251" s="1" t="s">
        <v>1058</v>
      </c>
      <c r="AM251" s="1" t="s">
        <v>1058</v>
      </c>
      <c r="AN251" s="1" t="s">
        <v>1058</v>
      </c>
      <c r="AO251" s="1" t="s">
        <v>1058</v>
      </c>
      <c r="AP251" s="1" t="s">
        <v>1058</v>
      </c>
      <c r="AQ251" s="1" t="s">
        <v>1058</v>
      </c>
      <c r="AR251" s="1" t="s">
        <v>1058</v>
      </c>
      <c r="AS251" s="1" t="s">
        <v>1058</v>
      </c>
      <c r="AT251" s="1" t="s">
        <v>1058</v>
      </c>
      <c r="AU251" s="1" t="s">
        <v>1058</v>
      </c>
      <c r="AV251" s="1" t="s">
        <v>1058</v>
      </c>
      <c r="AW251" s="1" t="s">
        <v>1058</v>
      </c>
      <c r="AX251" s="1" t="s">
        <v>1058</v>
      </c>
      <c r="AY251" s="1" t="s">
        <v>1058</v>
      </c>
      <c r="AZ251" s="1" t="s">
        <v>1058</v>
      </c>
      <c r="BA251" s="1" t="s">
        <v>1058</v>
      </c>
      <c r="BB251" s="1" t="s">
        <v>1058</v>
      </c>
      <c r="BC251" s="1" t="s">
        <v>1058</v>
      </c>
      <c r="BD251" s="1">
        <v>26</v>
      </c>
    </row>
    <row r="252" spans="1:56" x14ac:dyDescent="0.2">
      <c r="A252" s="1" t="s">
        <v>1073</v>
      </c>
      <c r="B252" s="1" t="s">
        <v>1069</v>
      </c>
      <c r="C252" s="1" t="s">
        <v>1060</v>
      </c>
      <c r="D252" s="1" t="s">
        <v>805</v>
      </c>
      <c r="E252" s="1" t="s">
        <v>806</v>
      </c>
      <c r="F252" s="1" t="s">
        <v>807</v>
      </c>
      <c r="G252" s="1">
        <v>0</v>
      </c>
      <c r="H252" s="1">
        <v>0</v>
      </c>
      <c r="I252" s="1">
        <v>0</v>
      </c>
      <c r="J252" s="1">
        <f t="shared" si="9"/>
        <v>0</v>
      </c>
      <c r="K252" s="1">
        <v>0</v>
      </c>
      <c r="L252" s="1">
        <v>0</v>
      </c>
      <c r="M252" s="1">
        <v>1</v>
      </c>
      <c r="N252" s="1">
        <v>19</v>
      </c>
      <c r="O252" s="1">
        <f t="shared" si="10"/>
        <v>30.576699999999999</v>
      </c>
      <c r="P252" s="1">
        <v>1</v>
      </c>
      <c r="Q252" s="1">
        <v>2</v>
      </c>
      <c r="R252" s="1">
        <v>18</v>
      </c>
      <c r="S252" s="1">
        <v>18</v>
      </c>
      <c r="T252" s="1" t="s">
        <v>1058</v>
      </c>
      <c r="U252" s="1" t="s">
        <v>1058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1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f>11+3+2+2+2+2+2+8+10+2+2+2+10+10+10+1+1+1</f>
        <v>81</v>
      </c>
    </row>
    <row r="253" spans="1:56" x14ac:dyDescent="0.2">
      <c r="A253" s="1" t="s">
        <v>1073</v>
      </c>
      <c r="B253" s="1" t="s">
        <v>1069</v>
      </c>
      <c r="C253" s="1" t="s">
        <v>1060</v>
      </c>
      <c r="D253" s="1" t="s">
        <v>808</v>
      </c>
      <c r="E253" s="1" t="s">
        <v>809</v>
      </c>
      <c r="F253" s="1" t="s">
        <v>810</v>
      </c>
      <c r="G253" s="1">
        <v>0</v>
      </c>
      <c r="H253" s="1">
        <v>0</v>
      </c>
      <c r="I253" s="1">
        <v>0</v>
      </c>
      <c r="J253" s="1">
        <f t="shared" si="9"/>
        <v>0</v>
      </c>
      <c r="K253" s="1">
        <v>0</v>
      </c>
      <c r="L253" s="1">
        <v>0</v>
      </c>
      <c r="M253" s="1">
        <v>3</v>
      </c>
      <c r="N253" s="1">
        <v>133.5</v>
      </c>
      <c r="O253" s="1">
        <f t="shared" si="10"/>
        <v>214.84154999999998</v>
      </c>
      <c r="P253" s="1">
        <v>0</v>
      </c>
      <c r="Q253" s="1">
        <v>1</v>
      </c>
      <c r="R253" s="1">
        <v>15</v>
      </c>
      <c r="S253" s="1">
        <v>3</v>
      </c>
      <c r="T253" s="1" t="s">
        <v>1058</v>
      </c>
      <c r="U253" s="1" t="s">
        <v>1058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1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1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56</v>
      </c>
    </row>
    <row r="254" spans="1:56" x14ac:dyDescent="0.2">
      <c r="A254" s="1" t="s">
        <v>1073</v>
      </c>
      <c r="B254" s="1" t="s">
        <v>1069</v>
      </c>
      <c r="C254" s="1" t="s">
        <v>1060</v>
      </c>
      <c r="D254" s="1" t="s">
        <v>811</v>
      </c>
      <c r="E254" s="1" t="s">
        <v>812</v>
      </c>
      <c r="F254" s="1" t="s">
        <v>813</v>
      </c>
      <c r="G254" s="1">
        <v>0</v>
      </c>
      <c r="H254" s="1">
        <v>1</v>
      </c>
      <c r="I254" s="1">
        <v>115</v>
      </c>
      <c r="J254" s="1">
        <f t="shared" si="9"/>
        <v>185.06950000000001</v>
      </c>
      <c r="K254" s="1">
        <v>0</v>
      </c>
      <c r="L254" s="1">
        <v>0</v>
      </c>
      <c r="M254" s="1">
        <v>1</v>
      </c>
      <c r="N254" s="1">
        <v>22</v>
      </c>
      <c r="O254" s="1">
        <f t="shared" si="10"/>
        <v>35.404600000000002</v>
      </c>
      <c r="P254" s="1">
        <v>0</v>
      </c>
      <c r="Q254" s="1">
        <v>2</v>
      </c>
      <c r="R254" s="1">
        <v>4</v>
      </c>
      <c r="S254" s="1" t="s">
        <v>1058</v>
      </c>
      <c r="T254" s="1" t="s">
        <v>1058</v>
      </c>
      <c r="U254" s="1" t="s">
        <v>1058</v>
      </c>
      <c r="V254" s="1" t="s">
        <v>1058</v>
      </c>
      <c r="W254" s="1" t="s">
        <v>1058</v>
      </c>
      <c r="X254" s="1" t="s">
        <v>1058</v>
      </c>
      <c r="Y254" s="1" t="s">
        <v>1058</v>
      </c>
      <c r="Z254" s="1" t="s">
        <v>1058</v>
      </c>
      <c r="AA254" s="1" t="s">
        <v>1058</v>
      </c>
      <c r="AB254" s="1" t="s">
        <v>1058</v>
      </c>
      <c r="AC254" s="1" t="s">
        <v>1058</v>
      </c>
      <c r="AD254" s="1" t="s">
        <v>1058</v>
      </c>
      <c r="AE254" s="1" t="s">
        <v>1058</v>
      </c>
      <c r="AF254" s="1" t="s">
        <v>1058</v>
      </c>
      <c r="AG254" s="1" t="s">
        <v>1058</v>
      </c>
      <c r="AH254" s="1" t="s">
        <v>1058</v>
      </c>
      <c r="AI254" s="1" t="s">
        <v>1058</v>
      </c>
      <c r="AJ254" s="1" t="s">
        <v>1058</v>
      </c>
      <c r="AK254" s="1" t="s">
        <v>1058</v>
      </c>
      <c r="AL254" s="1" t="s">
        <v>1058</v>
      </c>
      <c r="AM254" s="1" t="s">
        <v>1058</v>
      </c>
      <c r="AN254" s="1" t="s">
        <v>1058</v>
      </c>
      <c r="AO254" s="1" t="s">
        <v>1058</v>
      </c>
      <c r="AP254" s="1" t="s">
        <v>1058</v>
      </c>
      <c r="AQ254" s="1" t="s">
        <v>1058</v>
      </c>
      <c r="AR254" s="1" t="s">
        <v>1058</v>
      </c>
      <c r="AS254" s="1" t="s">
        <v>1058</v>
      </c>
      <c r="AT254" s="1" t="s">
        <v>1058</v>
      </c>
      <c r="AU254" s="1" t="s">
        <v>1058</v>
      </c>
      <c r="AV254" s="1" t="s">
        <v>1058</v>
      </c>
      <c r="AW254" s="1" t="s">
        <v>1058</v>
      </c>
      <c r="AX254" s="1" t="s">
        <v>1058</v>
      </c>
      <c r="AY254" s="1" t="s">
        <v>1058</v>
      </c>
      <c r="AZ254" s="1" t="s">
        <v>1058</v>
      </c>
      <c r="BA254" s="1" t="s">
        <v>1058</v>
      </c>
      <c r="BB254" s="1" t="s">
        <v>1058</v>
      </c>
      <c r="BC254" s="1" t="s">
        <v>1058</v>
      </c>
      <c r="BD254" s="1" t="s">
        <v>1058</v>
      </c>
    </row>
    <row r="255" spans="1:56" x14ac:dyDescent="0.2">
      <c r="A255" s="1" t="s">
        <v>1073</v>
      </c>
      <c r="B255" s="1" t="s">
        <v>1069</v>
      </c>
      <c r="C255" s="1" t="s">
        <v>1060</v>
      </c>
      <c r="D255" s="1" t="s">
        <v>814</v>
      </c>
      <c r="E255" s="1" t="s">
        <v>815</v>
      </c>
      <c r="F255" s="1" t="s">
        <v>816</v>
      </c>
      <c r="G255" s="1">
        <v>0</v>
      </c>
      <c r="H255" s="1">
        <v>0</v>
      </c>
      <c r="I255" s="1">
        <v>0</v>
      </c>
      <c r="J255" s="1">
        <f t="shared" si="9"/>
        <v>0</v>
      </c>
      <c r="K255" s="1">
        <v>0</v>
      </c>
      <c r="L255" s="1">
        <v>0</v>
      </c>
      <c r="M255" s="1">
        <v>0</v>
      </c>
      <c r="N255" s="1">
        <v>0</v>
      </c>
      <c r="O255" s="1">
        <f t="shared" si="10"/>
        <v>0</v>
      </c>
      <c r="P255" s="1">
        <v>0</v>
      </c>
      <c r="Q255" s="1">
        <v>0</v>
      </c>
      <c r="R255" s="1">
        <v>6</v>
      </c>
      <c r="S255" s="1">
        <v>3</v>
      </c>
      <c r="T255" s="1" t="s">
        <v>1058</v>
      </c>
      <c r="U255" s="1" t="s">
        <v>1058</v>
      </c>
      <c r="V255" s="1">
        <v>0</v>
      </c>
      <c r="W255" s="1">
        <v>0</v>
      </c>
      <c r="X255" s="1">
        <v>0</v>
      </c>
      <c r="Y255" s="1">
        <v>1</v>
      </c>
      <c r="Z255" s="1">
        <v>0</v>
      </c>
      <c r="AA255" s="1">
        <v>1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1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1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160</v>
      </c>
    </row>
    <row r="256" spans="1:56" x14ac:dyDescent="0.2">
      <c r="A256" s="1" t="s">
        <v>1073</v>
      </c>
      <c r="B256" s="1" t="s">
        <v>1069</v>
      </c>
      <c r="C256" s="1" t="s">
        <v>1060</v>
      </c>
      <c r="D256" s="1" t="s">
        <v>817</v>
      </c>
      <c r="E256" s="1" t="s">
        <v>818</v>
      </c>
      <c r="F256" s="1" t="s">
        <v>819</v>
      </c>
      <c r="G256" s="1">
        <v>0</v>
      </c>
      <c r="H256" s="1">
        <v>0</v>
      </c>
      <c r="I256" s="1">
        <v>0</v>
      </c>
      <c r="J256" s="1">
        <f t="shared" si="9"/>
        <v>0</v>
      </c>
      <c r="K256" s="1">
        <v>0</v>
      </c>
      <c r="L256" s="1">
        <v>0</v>
      </c>
      <c r="M256" s="1">
        <v>0</v>
      </c>
      <c r="N256" s="1">
        <v>0</v>
      </c>
      <c r="O256" s="1">
        <f t="shared" si="10"/>
        <v>0</v>
      </c>
      <c r="P256" s="1">
        <v>0</v>
      </c>
      <c r="Q256" s="1">
        <v>0</v>
      </c>
      <c r="R256" s="1">
        <v>4</v>
      </c>
      <c r="S256" s="1">
        <v>1</v>
      </c>
      <c r="T256" s="1" t="s">
        <v>1058</v>
      </c>
      <c r="U256" s="1" t="s">
        <v>1058</v>
      </c>
      <c r="V256" s="1">
        <v>0</v>
      </c>
      <c r="W256" s="1">
        <v>0</v>
      </c>
      <c r="X256" s="1">
        <v>0</v>
      </c>
      <c r="Y256" s="1">
        <v>1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1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1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f>11+10+5+10</f>
        <v>36</v>
      </c>
    </row>
    <row r="257" spans="1:56" x14ac:dyDescent="0.2">
      <c r="A257" s="1" t="s">
        <v>1073</v>
      </c>
      <c r="B257" s="1" t="s">
        <v>1069</v>
      </c>
      <c r="C257" s="1" t="s">
        <v>1060</v>
      </c>
      <c r="D257" s="1" t="s">
        <v>820</v>
      </c>
      <c r="E257" s="1" t="s">
        <v>821</v>
      </c>
      <c r="F257" s="1" t="s">
        <v>822</v>
      </c>
      <c r="G257" s="1">
        <v>0</v>
      </c>
      <c r="H257" s="1">
        <v>0</v>
      </c>
      <c r="I257" s="1">
        <v>0</v>
      </c>
      <c r="J257" s="1">
        <f t="shared" si="9"/>
        <v>0</v>
      </c>
      <c r="K257" s="1">
        <v>0</v>
      </c>
      <c r="L257" s="1">
        <v>0</v>
      </c>
      <c r="M257" s="1">
        <v>0</v>
      </c>
      <c r="N257" s="1">
        <v>0</v>
      </c>
      <c r="O257" s="1">
        <f t="shared" si="10"/>
        <v>0</v>
      </c>
      <c r="P257" s="1">
        <v>0</v>
      </c>
      <c r="Q257" s="1">
        <v>0</v>
      </c>
      <c r="R257" s="1">
        <v>9</v>
      </c>
      <c r="S257" s="1">
        <v>3</v>
      </c>
      <c r="T257" s="1" t="s">
        <v>1058</v>
      </c>
      <c r="U257" s="1" t="s">
        <v>1058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1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1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f>12+4+2+5+4+3+14+4</f>
        <v>48</v>
      </c>
    </row>
    <row r="258" spans="1:56" x14ac:dyDescent="0.2">
      <c r="A258" s="1" t="s">
        <v>1073</v>
      </c>
      <c r="B258" s="1" t="s">
        <v>1069</v>
      </c>
      <c r="C258" s="1" t="s">
        <v>1060</v>
      </c>
      <c r="D258" s="1" t="s">
        <v>823</v>
      </c>
      <c r="E258" s="1" t="s">
        <v>824</v>
      </c>
      <c r="F258" s="1" t="s">
        <v>825</v>
      </c>
      <c r="G258" s="1">
        <v>0</v>
      </c>
      <c r="H258" s="1">
        <v>0</v>
      </c>
      <c r="I258" s="1">
        <v>0</v>
      </c>
      <c r="J258" s="1">
        <f t="shared" si="9"/>
        <v>0</v>
      </c>
      <c r="K258" s="1">
        <v>0</v>
      </c>
      <c r="L258" s="1">
        <v>0</v>
      </c>
      <c r="M258" s="1">
        <v>0</v>
      </c>
      <c r="N258" s="1">
        <v>0</v>
      </c>
      <c r="O258" s="1">
        <f t="shared" si="10"/>
        <v>0</v>
      </c>
      <c r="P258" s="1">
        <v>0</v>
      </c>
      <c r="Q258" s="1">
        <v>0</v>
      </c>
      <c r="R258" s="1">
        <v>5</v>
      </c>
      <c r="S258" s="1">
        <v>3</v>
      </c>
      <c r="T258" s="1" t="s">
        <v>1058</v>
      </c>
      <c r="U258" s="1" t="s">
        <v>1058</v>
      </c>
      <c r="V258" s="1">
        <v>0</v>
      </c>
      <c r="W258" s="1">
        <v>0</v>
      </c>
      <c r="X258" s="1">
        <v>0</v>
      </c>
      <c r="Y258" s="1">
        <v>1</v>
      </c>
      <c r="Z258" s="1">
        <v>0</v>
      </c>
      <c r="AA258" s="1">
        <v>1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1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60</v>
      </c>
    </row>
    <row r="259" spans="1:56" x14ac:dyDescent="0.2">
      <c r="A259" s="1" t="s">
        <v>1073</v>
      </c>
      <c r="B259" s="1" t="s">
        <v>1069</v>
      </c>
      <c r="C259" s="1" t="s">
        <v>1060</v>
      </c>
      <c r="D259" s="1" t="s">
        <v>826</v>
      </c>
      <c r="E259" s="1" t="s">
        <v>827</v>
      </c>
      <c r="F259" s="1" t="s">
        <v>828</v>
      </c>
      <c r="G259" s="1">
        <v>0</v>
      </c>
      <c r="H259" s="1">
        <v>0</v>
      </c>
      <c r="I259" s="1">
        <v>0</v>
      </c>
      <c r="J259" s="1">
        <f t="shared" si="9"/>
        <v>0</v>
      </c>
      <c r="K259" s="1">
        <v>0</v>
      </c>
      <c r="L259" s="1">
        <v>0</v>
      </c>
      <c r="M259" s="1">
        <v>0</v>
      </c>
      <c r="N259" s="1">
        <v>0</v>
      </c>
      <c r="O259" s="1">
        <f t="shared" si="10"/>
        <v>0</v>
      </c>
      <c r="P259" s="1">
        <v>0</v>
      </c>
      <c r="Q259" s="1">
        <v>0</v>
      </c>
      <c r="R259" s="1">
        <v>2</v>
      </c>
      <c r="S259" s="1">
        <v>2</v>
      </c>
      <c r="T259" s="1" t="s">
        <v>1058</v>
      </c>
      <c r="U259" s="1" t="s">
        <v>1058</v>
      </c>
      <c r="V259" s="1">
        <v>0</v>
      </c>
      <c r="W259" s="1">
        <v>0</v>
      </c>
      <c r="X259" s="1">
        <v>0</v>
      </c>
      <c r="Y259" s="1">
        <v>1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23</v>
      </c>
    </row>
    <row r="260" spans="1:56" x14ac:dyDescent="0.2">
      <c r="A260" s="1" t="s">
        <v>1073</v>
      </c>
      <c r="B260" s="1" t="s">
        <v>1069</v>
      </c>
      <c r="C260" s="1" t="s">
        <v>1060</v>
      </c>
      <c r="D260" s="1" t="s">
        <v>829</v>
      </c>
      <c r="E260" s="1" t="s">
        <v>830</v>
      </c>
      <c r="F260" s="1" t="s">
        <v>831</v>
      </c>
      <c r="G260" s="1">
        <v>0</v>
      </c>
      <c r="H260" s="1">
        <v>0</v>
      </c>
      <c r="I260" s="1">
        <v>0</v>
      </c>
      <c r="J260" s="1">
        <f t="shared" ref="J260:J323" si="11">I260*1.6093</f>
        <v>0</v>
      </c>
      <c r="K260" s="1">
        <v>0</v>
      </c>
      <c r="L260" s="1">
        <v>0</v>
      </c>
      <c r="M260" s="1">
        <v>0</v>
      </c>
      <c r="N260" s="1">
        <v>0</v>
      </c>
      <c r="O260" s="1">
        <f t="shared" si="10"/>
        <v>0</v>
      </c>
      <c r="P260" s="1">
        <v>0</v>
      </c>
      <c r="Q260" s="1">
        <v>0</v>
      </c>
      <c r="R260" s="1">
        <v>7</v>
      </c>
      <c r="S260" s="1">
        <v>3</v>
      </c>
      <c r="T260" s="1" t="s">
        <v>1058</v>
      </c>
      <c r="U260" s="1" t="s">
        <v>1058</v>
      </c>
      <c r="V260" s="1">
        <v>0</v>
      </c>
      <c r="W260" s="1">
        <v>0</v>
      </c>
      <c r="X260" s="1">
        <v>0</v>
      </c>
      <c r="Y260" s="1">
        <v>1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1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131</v>
      </c>
    </row>
    <row r="261" spans="1:56" x14ac:dyDescent="0.2">
      <c r="A261" s="1" t="s">
        <v>1073</v>
      </c>
      <c r="B261" s="1" t="s">
        <v>1069</v>
      </c>
      <c r="C261" s="1" t="s">
        <v>1060</v>
      </c>
      <c r="D261" s="1" t="s">
        <v>832</v>
      </c>
      <c r="E261" s="1" t="s">
        <v>833</v>
      </c>
      <c r="F261" s="1" t="s">
        <v>834</v>
      </c>
      <c r="G261" s="1">
        <v>0</v>
      </c>
      <c r="H261" s="1">
        <v>0</v>
      </c>
      <c r="I261" s="1">
        <v>0</v>
      </c>
      <c r="J261" s="1">
        <f t="shared" si="11"/>
        <v>0</v>
      </c>
      <c r="K261" s="1">
        <v>0</v>
      </c>
      <c r="L261" s="1">
        <v>0</v>
      </c>
      <c r="M261" s="1">
        <v>0</v>
      </c>
      <c r="N261" s="1">
        <v>0</v>
      </c>
      <c r="O261" s="1">
        <f t="shared" ref="O261:O324" si="12">N261*1.6093</f>
        <v>0</v>
      </c>
      <c r="P261" s="1">
        <v>0</v>
      </c>
      <c r="Q261" s="1">
        <v>0</v>
      </c>
      <c r="R261" s="1">
        <v>5</v>
      </c>
      <c r="S261" s="1">
        <v>2</v>
      </c>
      <c r="T261" s="1" t="s">
        <v>1058</v>
      </c>
      <c r="U261" s="1" t="s">
        <v>1058</v>
      </c>
      <c r="V261" s="1">
        <v>0</v>
      </c>
      <c r="W261" s="1">
        <v>0</v>
      </c>
      <c r="X261" s="1">
        <v>0</v>
      </c>
      <c r="Y261" s="1">
        <v>1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1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f>10+10+8+12+32</f>
        <v>72</v>
      </c>
    </row>
    <row r="262" spans="1:56" x14ac:dyDescent="0.2">
      <c r="A262" s="1" t="s">
        <v>1073</v>
      </c>
      <c r="B262" s="1" t="s">
        <v>1069</v>
      </c>
      <c r="C262" s="1" t="s">
        <v>1060</v>
      </c>
      <c r="D262" s="1" t="s">
        <v>835</v>
      </c>
      <c r="E262" s="1" t="s">
        <v>836</v>
      </c>
      <c r="F262" s="1" t="s">
        <v>837</v>
      </c>
      <c r="G262" s="1">
        <v>0</v>
      </c>
      <c r="H262" s="1">
        <v>0</v>
      </c>
      <c r="I262" s="1">
        <v>0</v>
      </c>
      <c r="J262" s="1">
        <f t="shared" si="11"/>
        <v>0</v>
      </c>
      <c r="K262" s="1">
        <v>0</v>
      </c>
      <c r="L262" s="1">
        <v>0</v>
      </c>
      <c r="M262" s="1">
        <v>1</v>
      </c>
      <c r="N262" s="1">
        <v>27.5</v>
      </c>
      <c r="O262" s="1">
        <f t="shared" si="12"/>
        <v>44.255749999999999</v>
      </c>
      <c r="P262" s="1">
        <v>0</v>
      </c>
      <c r="Q262" s="1">
        <v>1</v>
      </c>
      <c r="R262" s="1">
        <v>7</v>
      </c>
      <c r="S262" s="1">
        <v>3</v>
      </c>
      <c r="T262" s="1" t="s">
        <v>1058</v>
      </c>
      <c r="U262" s="1" t="s">
        <v>1058</v>
      </c>
      <c r="V262" s="1">
        <v>0</v>
      </c>
      <c r="W262" s="1">
        <v>0</v>
      </c>
      <c r="X262" s="1">
        <v>0</v>
      </c>
      <c r="Y262" s="1">
        <v>1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1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65</v>
      </c>
    </row>
    <row r="263" spans="1:56" x14ac:dyDescent="0.2">
      <c r="A263" s="1" t="s">
        <v>1073</v>
      </c>
      <c r="B263" s="1" t="s">
        <v>1069</v>
      </c>
      <c r="C263" s="1" t="s">
        <v>1060</v>
      </c>
      <c r="D263" s="1" t="s">
        <v>838</v>
      </c>
      <c r="E263" s="1" t="s">
        <v>839</v>
      </c>
      <c r="F263" s="1" t="s">
        <v>840</v>
      </c>
      <c r="G263" s="1">
        <v>0</v>
      </c>
      <c r="H263" s="1">
        <v>0</v>
      </c>
      <c r="I263" s="1">
        <v>0</v>
      </c>
      <c r="J263" s="1">
        <f t="shared" si="11"/>
        <v>0</v>
      </c>
      <c r="K263" s="1">
        <v>0</v>
      </c>
      <c r="L263" s="1">
        <v>0</v>
      </c>
      <c r="M263" s="1">
        <v>0</v>
      </c>
      <c r="N263" s="1">
        <v>0</v>
      </c>
      <c r="O263" s="1">
        <f t="shared" si="12"/>
        <v>0</v>
      </c>
      <c r="P263" s="1">
        <v>0</v>
      </c>
      <c r="Q263" s="1">
        <v>0</v>
      </c>
      <c r="R263" s="1">
        <v>3</v>
      </c>
      <c r="S263" s="1">
        <v>2</v>
      </c>
      <c r="T263" s="1" t="s">
        <v>1058</v>
      </c>
      <c r="U263" s="1" t="s">
        <v>1058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1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1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14</v>
      </c>
    </row>
    <row r="264" spans="1:56" x14ac:dyDescent="0.2">
      <c r="A264" s="1" t="s">
        <v>1073</v>
      </c>
      <c r="B264" s="1" t="s">
        <v>1069</v>
      </c>
      <c r="C264" s="1" t="s">
        <v>1060</v>
      </c>
      <c r="D264" s="1" t="s">
        <v>841</v>
      </c>
      <c r="E264" s="1" t="s">
        <v>842</v>
      </c>
      <c r="F264" s="1" t="s">
        <v>843</v>
      </c>
      <c r="G264" s="1">
        <v>0</v>
      </c>
      <c r="H264" s="1">
        <v>0</v>
      </c>
      <c r="I264" s="1">
        <v>0</v>
      </c>
      <c r="J264" s="1">
        <f t="shared" si="11"/>
        <v>0</v>
      </c>
      <c r="K264" s="1">
        <v>0</v>
      </c>
      <c r="L264" s="1">
        <v>0</v>
      </c>
      <c r="M264" s="1">
        <v>0</v>
      </c>
      <c r="N264" s="1">
        <v>0</v>
      </c>
      <c r="O264" s="1">
        <f t="shared" si="12"/>
        <v>0</v>
      </c>
      <c r="P264" s="1">
        <v>0</v>
      </c>
      <c r="Q264" s="1">
        <v>0</v>
      </c>
      <c r="R264" s="1">
        <v>3</v>
      </c>
      <c r="S264" s="1">
        <v>1</v>
      </c>
      <c r="T264" s="1" t="s">
        <v>1058</v>
      </c>
      <c r="U264" s="1" t="s">
        <v>1058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1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f>23+11+5</f>
        <v>39</v>
      </c>
    </row>
    <row r="265" spans="1:56" x14ac:dyDescent="0.2">
      <c r="A265" s="1" t="s">
        <v>1073</v>
      </c>
      <c r="B265" s="1" t="s">
        <v>1069</v>
      </c>
      <c r="C265" s="1" t="s">
        <v>1060</v>
      </c>
      <c r="D265" s="1" t="s">
        <v>844</v>
      </c>
      <c r="E265" s="1" t="s">
        <v>845</v>
      </c>
      <c r="F265" s="1" t="s">
        <v>846</v>
      </c>
      <c r="G265" s="1">
        <v>1</v>
      </c>
      <c r="H265" s="1">
        <v>0</v>
      </c>
      <c r="I265" s="1">
        <v>0</v>
      </c>
      <c r="J265" s="1">
        <f t="shared" si="11"/>
        <v>0</v>
      </c>
      <c r="K265" s="1">
        <v>0</v>
      </c>
      <c r="L265" s="1">
        <v>0</v>
      </c>
      <c r="M265" s="1">
        <v>1</v>
      </c>
      <c r="N265" s="1">
        <v>181</v>
      </c>
      <c r="O265" s="1">
        <f t="shared" si="12"/>
        <v>291.2833</v>
      </c>
      <c r="P265" s="1">
        <v>1</v>
      </c>
      <c r="Q265" s="1">
        <v>1</v>
      </c>
      <c r="R265" s="1">
        <v>7</v>
      </c>
      <c r="S265" s="1">
        <v>7</v>
      </c>
      <c r="T265" s="1" t="s">
        <v>1058</v>
      </c>
      <c r="U265" s="1" t="s">
        <v>1058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1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f>5+40+38+17+4+18+35</f>
        <v>157</v>
      </c>
    </row>
    <row r="266" spans="1:56" x14ac:dyDescent="0.2">
      <c r="A266" s="1" t="s">
        <v>1073</v>
      </c>
      <c r="B266" s="1" t="s">
        <v>1069</v>
      </c>
      <c r="C266" s="1" t="s">
        <v>1060</v>
      </c>
      <c r="D266" s="1" t="s">
        <v>847</v>
      </c>
      <c r="E266" s="1" t="s">
        <v>848</v>
      </c>
      <c r="F266" s="1" t="s">
        <v>849</v>
      </c>
      <c r="G266" s="1">
        <v>1</v>
      </c>
      <c r="H266" s="1">
        <v>0</v>
      </c>
      <c r="I266" s="1">
        <v>0</v>
      </c>
      <c r="J266" s="1">
        <f t="shared" si="11"/>
        <v>0</v>
      </c>
      <c r="K266" s="1">
        <v>0</v>
      </c>
      <c r="L266" s="1">
        <v>0</v>
      </c>
      <c r="M266" s="1">
        <v>1</v>
      </c>
      <c r="N266" s="1">
        <v>181</v>
      </c>
      <c r="O266" s="1">
        <f t="shared" si="12"/>
        <v>291.2833</v>
      </c>
      <c r="P266" s="1">
        <v>1</v>
      </c>
      <c r="Q266" s="1">
        <v>1</v>
      </c>
      <c r="R266" s="1">
        <v>19</v>
      </c>
      <c r="S266" s="1">
        <v>2</v>
      </c>
      <c r="T266" s="1" t="s">
        <v>1058</v>
      </c>
      <c r="U266" s="1" t="s">
        <v>1058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1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1032</v>
      </c>
    </row>
    <row r="267" spans="1:56" x14ac:dyDescent="0.2">
      <c r="A267" s="1" t="s">
        <v>1073</v>
      </c>
      <c r="B267" s="1" t="s">
        <v>1069</v>
      </c>
      <c r="C267" s="1" t="s">
        <v>1060</v>
      </c>
      <c r="D267" s="1" t="s">
        <v>850</v>
      </c>
      <c r="E267" s="1" t="s">
        <v>851</v>
      </c>
      <c r="F267" s="1" t="s">
        <v>852</v>
      </c>
      <c r="G267" s="1">
        <v>0</v>
      </c>
      <c r="H267" s="1">
        <v>0</v>
      </c>
      <c r="I267" s="1">
        <v>0</v>
      </c>
      <c r="J267" s="1">
        <f t="shared" si="11"/>
        <v>0</v>
      </c>
      <c r="K267" s="1">
        <v>0</v>
      </c>
      <c r="L267" s="1">
        <v>0</v>
      </c>
      <c r="M267" s="1">
        <v>0</v>
      </c>
      <c r="N267" s="1">
        <v>0</v>
      </c>
      <c r="O267" s="1">
        <f t="shared" si="12"/>
        <v>0</v>
      </c>
      <c r="P267" s="1">
        <v>0</v>
      </c>
      <c r="Q267" s="1">
        <v>0</v>
      </c>
      <c r="R267" s="1">
        <v>2</v>
      </c>
      <c r="S267" s="1">
        <v>1</v>
      </c>
      <c r="T267" s="1" t="s">
        <v>1058</v>
      </c>
      <c r="U267" s="1" t="s">
        <v>1058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1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10</v>
      </c>
    </row>
    <row r="268" spans="1:56" x14ac:dyDescent="0.2">
      <c r="A268" s="1" t="s">
        <v>1073</v>
      </c>
      <c r="B268" s="1" t="s">
        <v>1069</v>
      </c>
      <c r="C268" s="1" t="s">
        <v>1060</v>
      </c>
      <c r="D268" s="1" t="s">
        <v>853</v>
      </c>
      <c r="E268" s="1" t="s">
        <v>854</v>
      </c>
      <c r="F268" s="1" t="s">
        <v>855</v>
      </c>
      <c r="G268" s="1">
        <v>1</v>
      </c>
      <c r="H268" s="1">
        <v>0</v>
      </c>
      <c r="I268" s="1">
        <v>0</v>
      </c>
      <c r="J268" s="1">
        <f t="shared" si="11"/>
        <v>0</v>
      </c>
      <c r="K268" s="1">
        <v>0</v>
      </c>
      <c r="L268" s="1">
        <v>0</v>
      </c>
      <c r="M268" s="1">
        <v>0</v>
      </c>
      <c r="N268" s="1">
        <v>0</v>
      </c>
      <c r="O268" s="1">
        <f t="shared" si="12"/>
        <v>0</v>
      </c>
      <c r="P268" s="1">
        <v>0</v>
      </c>
      <c r="Q268" s="1">
        <v>0</v>
      </c>
      <c r="R268" s="1">
        <v>5</v>
      </c>
      <c r="S268" s="1">
        <v>1</v>
      </c>
      <c r="T268" s="1" t="s">
        <v>1058</v>
      </c>
      <c r="U268" s="1" t="s">
        <v>1058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1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1</v>
      </c>
      <c r="BB268" s="1">
        <v>0</v>
      </c>
      <c r="BC268" s="1">
        <v>0</v>
      </c>
      <c r="BD268" s="1">
        <v>31</v>
      </c>
    </row>
    <row r="269" spans="1:56" x14ac:dyDescent="0.2">
      <c r="A269" s="1" t="s">
        <v>1073</v>
      </c>
      <c r="B269" s="1" t="s">
        <v>1069</v>
      </c>
      <c r="C269" s="1" t="s">
        <v>1060</v>
      </c>
      <c r="D269" s="1" t="s">
        <v>856</v>
      </c>
      <c r="E269" s="1" t="s">
        <v>857</v>
      </c>
      <c r="F269" s="1" t="s">
        <v>858</v>
      </c>
      <c r="G269" s="1">
        <v>0</v>
      </c>
      <c r="H269" s="1">
        <v>0</v>
      </c>
      <c r="I269" s="1">
        <v>0</v>
      </c>
      <c r="J269" s="1">
        <f t="shared" si="11"/>
        <v>0</v>
      </c>
      <c r="K269" s="1">
        <v>0</v>
      </c>
      <c r="L269" s="1">
        <v>0</v>
      </c>
      <c r="M269" s="1">
        <v>0</v>
      </c>
      <c r="N269" s="1">
        <v>0</v>
      </c>
      <c r="O269" s="1">
        <f t="shared" si="12"/>
        <v>0</v>
      </c>
      <c r="P269" s="1">
        <v>0</v>
      </c>
      <c r="Q269" s="1">
        <v>0</v>
      </c>
      <c r="R269" s="1">
        <v>6</v>
      </c>
      <c r="S269" s="1">
        <v>2</v>
      </c>
      <c r="T269" s="1" t="s">
        <v>1058</v>
      </c>
      <c r="U269" s="1" t="s">
        <v>1058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1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1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237</v>
      </c>
    </row>
    <row r="270" spans="1:56" x14ac:dyDescent="0.2">
      <c r="A270" s="1" t="s">
        <v>1073</v>
      </c>
      <c r="B270" s="1" t="s">
        <v>1069</v>
      </c>
      <c r="C270" s="1" t="s">
        <v>1060</v>
      </c>
      <c r="D270" s="1" t="s">
        <v>859</v>
      </c>
      <c r="E270" s="1" t="s">
        <v>860</v>
      </c>
      <c r="F270" s="1" t="s">
        <v>861</v>
      </c>
      <c r="G270" s="1" t="s">
        <v>1058</v>
      </c>
      <c r="H270" s="1" t="s">
        <v>1058</v>
      </c>
      <c r="I270" s="1" t="s">
        <v>1058</v>
      </c>
      <c r="J270" s="1" t="s">
        <v>1058</v>
      </c>
      <c r="K270" s="1" t="s">
        <v>1058</v>
      </c>
      <c r="L270" s="1" t="s">
        <v>1058</v>
      </c>
      <c r="M270" s="1" t="s">
        <v>1058</v>
      </c>
      <c r="N270" s="1" t="s">
        <v>1058</v>
      </c>
      <c r="O270" s="1" t="s">
        <v>1058</v>
      </c>
      <c r="P270" s="1" t="s">
        <v>1058</v>
      </c>
      <c r="Q270" s="1" t="s">
        <v>1058</v>
      </c>
      <c r="R270" s="1" t="s">
        <v>1058</v>
      </c>
      <c r="S270" s="1" t="s">
        <v>1058</v>
      </c>
      <c r="T270" s="1" t="s">
        <v>1058</v>
      </c>
      <c r="U270" s="1" t="s">
        <v>1058</v>
      </c>
      <c r="V270" s="1" t="s">
        <v>1058</v>
      </c>
      <c r="W270" s="1" t="s">
        <v>1058</v>
      </c>
      <c r="X270" s="1" t="s">
        <v>1058</v>
      </c>
      <c r="Y270" s="1" t="s">
        <v>1058</v>
      </c>
      <c r="Z270" s="1" t="s">
        <v>1058</v>
      </c>
      <c r="AA270" s="1" t="s">
        <v>1058</v>
      </c>
      <c r="AB270" s="1" t="s">
        <v>1058</v>
      </c>
      <c r="AC270" s="1" t="s">
        <v>1058</v>
      </c>
      <c r="AD270" s="1" t="s">
        <v>1058</v>
      </c>
      <c r="AE270" s="1" t="s">
        <v>1058</v>
      </c>
      <c r="AF270" s="1" t="s">
        <v>1058</v>
      </c>
      <c r="AG270" s="1" t="s">
        <v>1058</v>
      </c>
      <c r="AH270" s="1" t="s">
        <v>1058</v>
      </c>
      <c r="AI270" s="1" t="s">
        <v>1058</v>
      </c>
      <c r="AJ270" s="1" t="s">
        <v>1058</v>
      </c>
      <c r="AK270" s="1" t="s">
        <v>1058</v>
      </c>
      <c r="AL270" s="1" t="s">
        <v>1058</v>
      </c>
      <c r="AM270" s="1" t="s">
        <v>1058</v>
      </c>
      <c r="AN270" s="1" t="s">
        <v>1058</v>
      </c>
      <c r="AO270" s="1" t="s">
        <v>1058</v>
      </c>
      <c r="AP270" s="1" t="s">
        <v>1058</v>
      </c>
      <c r="AQ270" s="1" t="s">
        <v>1058</v>
      </c>
      <c r="AR270" s="1" t="s">
        <v>1058</v>
      </c>
      <c r="AS270" s="1" t="s">
        <v>1058</v>
      </c>
      <c r="AT270" s="1" t="s">
        <v>1058</v>
      </c>
      <c r="AU270" s="1" t="s">
        <v>1058</v>
      </c>
      <c r="AV270" s="1" t="s">
        <v>1058</v>
      </c>
      <c r="AW270" s="1" t="s">
        <v>1058</v>
      </c>
      <c r="AX270" s="1" t="s">
        <v>1058</v>
      </c>
      <c r="AY270" s="1" t="s">
        <v>1058</v>
      </c>
      <c r="AZ270" s="1" t="s">
        <v>1058</v>
      </c>
      <c r="BA270" s="1" t="s">
        <v>1058</v>
      </c>
      <c r="BB270" s="1" t="s">
        <v>1058</v>
      </c>
      <c r="BC270" s="1" t="s">
        <v>1058</v>
      </c>
      <c r="BD270" s="1" t="s">
        <v>1058</v>
      </c>
    </row>
    <row r="271" spans="1:56" x14ac:dyDescent="0.2">
      <c r="A271" s="1" t="s">
        <v>1073</v>
      </c>
      <c r="B271" s="1" t="s">
        <v>1069</v>
      </c>
      <c r="C271" s="1" t="s">
        <v>1060</v>
      </c>
      <c r="D271" s="1" t="s">
        <v>862</v>
      </c>
      <c r="E271" s="1" t="s">
        <v>863</v>
      </c>
      <c r="F271" s="1" t="s">
        <v>864</v>
      </c>
      <c r="G271" s="1" t="s">
        <v>1058</v>
      </c>
      <c r="H271" s="1" t="s">
        <v>1058</v>
      </c>
      <c r="I271" s="1" t="s">
        <v>1058</v>
      </c>
      <c r="J271" s="1" t="s">
        <v>1058</v>
      </c>
      <c r="K271" s="1" t="s">
        <v>1058</v>
      </c>
      <c r="L271" s="1" t="s">
        <v>1058</v>
      </c>
      <c r="M271" s="1" t="s">
        <v>1058</v>
      </c>
      <c r="N271" s="1" t="s">
        <v>1058</v>
      </c>
      <c r="O271" s="1" t="s">
        <v>1058</v>
      </c>
      <c r="P271" s="1" t="s">
        <v>1058</v>
      </c>
      <c r="Q271" s="1" t="s">
        <v>1058</v>
      </c>
      <c r="R271" s="1" t="s">
        <v>1058</v>
      </c>
      <c r="S271" s="1" t="s">
        <v>1058</v>
      </c>
      <c r="T271" s="1" t="s">
        <v>1058</v>
      </c>
      <c r="U271" s="1" t="s">
        <v>1058</v>
      </c>
      <c r="V271" s="1" t="s">
        <v>1058</v>
      </c>
      <c r="W271" s="1" t="s">
        <v>1058</v>
      </c>
      <c r="X271" s="1" t="s">
        <v>1058</v>
      </c>
      <c r="Y271" s="1" t="s">
        <v>1058</v>
      </c>
      <c r="Z271" s="1" t="s">
        <v>1058</v>
      </c>
      <c r="AA271" s="1" t="s">
        <v>1058</v>
      </c>
      <c r="AB271" s="1" t="s">
        <v>1058</v>
      </c>
      <c r="AC271" s="1" t="s">
        <v>1058</v>
      </c>
      <c r="AD271" s="1" t="s">
        <v>1058</v>
      </c>
      <c r="AE271" s="1" t="s">
        <v>1058</v>
      </c>
      <c r="AF271" s="1" t="s">
        <v>1058</v>
      </c>
      <c r="AG271" s="1" t="s">
        <v>1058</v>
      </c>
      <c r="AH271" s="1" t="s">
        <v>1058</v>
      </c>
      <c r="AI271" s="1" t="s">
        <v>1058</v>
      </c>
      <c r="AJ271" s="1" t="s">
        <v>1058</v>
      </c>
      <c r="AK271" s="1" t="s">
        <v>1058</v>
      </c>
      <c r="AL271" s="1" t="s">
        <v>1058</v>
      </c>
      <c r="AM271" s="1" t="s">
        <v>1058</v>
      </c>
      <c r="AN271" s="1" t="s">
        <v>1058</v>
      </c>
      <c r="AO271" s="1" t="s">
        <v>1058</v>
      </c>
      <c r="AP271" s="1" t="s">
        <v>1058</v>
      </c>
      <c r="AQ271" s="1" t="s">
        <v>1058</v>
      </c>
      <c r="AR271" s="1" t="s">
        <v>1058</v>
      </c>
      <c r="AS271" s="1" t="s">
        <v>1058</v>
      </c>
      <c r="AT271" s="1" t="s">
        <v>1058</v>
      </c>
      <c r="AU271" s="1" t="s">
        <v>1058</v>
      </c>
      <c r="AV271" s="1" t="s">
        <v>1058</v>
      </c>
      <c r="AW271" s="1" t="s">
        <v>1058</v>
      </c>
      <c r="AX271" s="1" t="s">
        <v>1058</v>
      </c>
      <c r="AY271" s="1" t="s">
        <v>1058</v>
      </c>
      <c r="AZ271" s="1" t="s">
        <v>1058</v>
      </c>
      <c r="BA271" s="1" t="s">
        <v>1058</v>
      </c>
      <c r="BB271" s="1" t="s">
        <v>1058</v>
      </c>
      <c r="BC271" s="1" t="s">
        <v>1058</v>
      </c>
      <c r="BD271" s="1" t="s">
        <v>1058</v>
      </c>
    </row>
    <row r="272" spans="1:56" x14ac:dyDescent="0.2">
      <c r="A272" s="1" t="s">
        <v>1073</v>
      </c>
      <c r="B272" s="1" t="s">
        <v>1069</v>
      </c>
      <c r="C272" s="1" t="s">
        <v>1060</v>
      </c>
      <c r="D272" s="1" t="s">
        <v>865</v>
      </c>
      <c r="E272" s="1" t="s">
        <v>866</v>
      </c>
      <c r="F272" s="1" t="s">
        <v>867</v>
      </c>
      <c r="G272" s="1" t="s">
        <v>1058</v>
      </c>
      <c r="H272" s="1" t="s">
        <v>1058</v>
      </c>
      <c r="I272" s="1" t="s">
        <v>1058</v>
      </c>
      <c r="J272" s="1" t="s">
        <v>1058</v>
      </c>
      <c r="K272" s="1" t="s">
        <v>1058</v>
      </c>
      <c r="L272" s="1" t="s">
        <v>1058</v>
      </c>
      <c r="M272" s="1" t="s">
        <v>1058</v>
      </c>
      <c r="N272" s="1" t="s">
        <v>1058</v>
      </c>
      <c r="O272" s="1" t="s">
        <v>1058</v>
      </c>
      <c r="P272" s="1" t="s">
        <v>1058</v>
      </c>
      <c r="Q272" s="1" t="s">
        <v>1058</v>
      </c>
      <c r="R272" s="1" t="s">
        <v>1058</v>
      </c>
      <c r="S272" s="1" t="s">
        <v>1058</v>
      </c>
      <c r="T272" s="1" t="s">
        <v>1058</v>
      </c>
      <c r="U272" s="1" t="s">
        <v>1058</v>
      </c>
      <c r="V272" s="1" t="s">
        <v>1058</v>
      </c>
      <c r="W272" s="1" t="s">
        <v>1058</v>
      </c>
      <c r="X272" s="1" t="s">
        <v>1058</v>
      </c>
      <c r="Y272" s="1" t="s">
        <v>1058</v>
      </c>
      <c r="Z272" s="1" t="s">
        <v>1058</v>
      </c>
      <c r="AA272" s="1" t="s">
        <v>1058</v>
      </c>
      <c r="AB272" s="1" t="s">
        <v>1058</v>
      </c>
      <c r="AC272" s="1" t="s">
        <v>1058</v>
      </c>
      <c r="AD272" s="1" t="s">
        <v>1058</v>
      </c>
      <c r="AE272" s="1" t="s">
        <v>1058</v>
      </c>
      <c r="AF272" s="1" t="s">
        <v>1058</v>
      </c>
      <c r="AG272" s="1" t="s">
        <v>1058</v>
      </c>
      <c r="AH272" s="1" t="s">
        <v>1058</v>
      </c>
      <c r="AI272" s="1" t="s">
        <v>1058</v>
      </c>
      <c r="AJ272" s="1" t="s">
        <v>1058</v>
      </c>
      <c r="AK272" s="1" t="s">
        <v>1058</v>
      </c>
      <c r="AL272" s="1" t="s">
        <v>1058</v>
      </c>
      <c r="AM272" s="1" t="s">
        <v>1058</v>
      </c>
      <c r="AN272" s="1" t="s">
        <v>1058</v>
      </c>
      <c r="AO272" s="1" t="s">
        <v>1058</v>
      </c>
      <c r="AP272" s="1" t="s">
        <v>1058</v>
      </c>
      <c r="AQ272" s="1" t="s">
        <v>1058</v>
      </c>
      <c r="AR272" s="1" t="s">
        <v>1058</v>
      </c>
      <c r="AS272" s="1" t="s">
        <v>1058</v>
      </c>
      <c r="AT272" s="1" t="s">
        <v>1058</v>
      </c>
      <c r="AU272" s="1" t="s">
        <v>1058</v>
      </c>
      <c r="AV272" s="1" t="s">
        <v>1058</v>
      </c>
      <c r="AW272" s="1" t="s">
        <v>1058</v>
      </c>
      <c r="AX272" s="1" t="s">
        <v>1058</v>
      </c>
      <c r="AY272" s="1" t="s">
        <v>1058</v>
      </c>
      <c r="AZ272" s="1" t="s">
        <v>1058</v>
      </c>
      <c r="BA272" s="1" t="s">
        <v>1058</v>
      </c>
      <c r="BB272" s="1" t="s">
        <v>1058</v>
      </c>
      <c r="BC272" s="1" t="s">
        <v>1058</v>
      </c>
      <c r="BD272" s="1" t="s">
        <v>1058</v>
      </c>
    </row>
    <row r="273" spans="1:56" x14ac:dyDescent="0.2">
      <c r="A273" s="1" t="s">
        <v>1073</v>
      </c>
      <c r="B273" s="1" t="s">
        <v>1069</v>
      </c>
      <c r="C273" s="1" t="s">
        <v>1060</v>
      </c>
      <c r="D273" s="1" t="s">
        <v>868</v>
      </c>
      <c r="E273" s="1" t="s">
        <v>869</v>
      </c>
      <c r="F273" s="1" t="s">
        <v>870</v>
      </c>
      <c r="G273" s="1" t="s">
        <v>1058</v>
      </c>
      <c r="H273" s="1" t="s">
        <v>1058</v>
      </c>
      <c r="I273" s="1" t="s">
        <v>1058</v>
      </c>
      <c r="J273" s="1" t="s">
        <v>1058</v>
      </c>
      <c r="K273" s="1" t="s">
        <v>1058</v>
      </c>
      <c r="L273" s="1" t="s">
        <v>1058</v>
      </c>
      <c r="M273" s="1" t="s">
        <v>1058</v>
      </c>
      <c r="N273" s="1" t="s">
        <v>1058</v>
      </c>
      <c r="O273" s="1" t="s">
        <v>1058</v>
      </c>
      <c r="P273" s="1" t="s">
        <v>1058</v>
      </c>
      <c r="Q273" s="1" t="s">
        <v>1058</v>
      </c>
      <c r="R273" s="1" t="s">
        <v>1058</v>
      </c>
      <c r="S273" s="1" t="s">
        <v>1058</v>
      </c>
      <c r="T273" s="1" t="s">
        <v>1058</v>
      </c>
      <c r="U273" s="1" t="s">
        <v>1058</v>
      </c>
      <c r="V273" s="1" t="s">
        <v>1058</v>
      </c>
      <c r="W273" s="1" t="s">
        <v>1058</v>
      </c>
      <c r="X273" s="1" t="s">
        <v>1058</v>
      </c>
      <c r="Y273" s="1" t="s">
        <v>1058</v>
      </c>
      <c r="Z273" s="1" t="s">
        <v>1058</v>
      </c>
      <c r="AA273" s="1" t="s">
        <v>1058</v>
      </c>
      <c r="AB273" s="1" t="s">
        <v>1058</v>
      </c>
      <c r="AC273" s="1" t="s">
        <v>1058</v>
      </c>
      <c r="AD273" s="1" t="s">
        <v>1058</v>
      </c>
      <c r="AE273" s="1" t="s">
        <v>1058</v>
      </c>
      <c r="AF273" s="1" t="s">
        <v>1058</v>
      </c>
      <c r="AG273" s="1" t="s">
        <v>1058</v>
      </c>
      <c r="AH273" s="1" t="s">
        <v>1058</v>
      </c>
      <c r="AI273" s="1" t="s">
        <v>1058</v>
      </c>
      <c r="AJ273" s="1" t="s">
        <v>1058</v>
      </c>
      <c r="AK273" s="1" t="s">
        <v>1058</v>
      </c>
      <c r="AL273" s="1" t="s">
        <v>1058</v>
      </c>
      <c r="AM273" s="1" t="s">
        <v>1058</v>
      </c>
      <c r="AN273" s="1" t="s">
        <v>1058</v>
      </c>
      <c r="AO273" s="1" t="s">
        <v>1058</v>
      </c>
      <c r="AP273" s="1" t="s">
        <v>1058</v>
      </c>
      <c r="AQ273" s="1" t="s">
        <v>1058</v>
      </c>
      <c r="AR273" s="1" t="s">
        <v>1058</v>
      </c>
      <c r="AS273" s="1" t="s">
        <v>1058</v>
      </c>
      <c r="AT273" s="1" t="s">
        <v>1058</v>
      </c>
      <c r="AU273" s="1" t="s">
        <v>1058</v>
      </c>
      <c r="AV273" s="1" t="s">
        <v>1058</v>
      </c>
      <c r="AW273" s="1" t="s">
        <v>1058</v>
      </c>
      <c r="AX273" s="1" t="s">
        <v>1058</v>
      </c>
      <c r="AY273" s="1" t="s">
        <v>1058</v>
      </c>
      <c r="AZ273" s="1" t="s">
        <v>1058</v>
      </c>
      <c r="BA273" s="1" t="s">
        <v>1058</v>
      </c>
      <c r="BB273" s="1" t="s">
        <v>1058</v>
      </c>
      <c r="BC273" s="1" t="s">
        <v>1058</v>
      </c>
      <c r="BD273" s="1" t="s">
        <v>1058</v>
      </c>
    </row>
    <row r="274" spans="1:56" x14ac:dyDescent="0.2">
      <c r="A274" s="1" t="s">
        <v>1073</v>
      </c>
      <c r="B274" s="1" t="s">
        <v>1069</v>
      </c>
      <c r="C274" s="1" t="s">
        <v>1060</v>
      </c>
      <c r="D274" s="1" t="s">
        <v>871</v>
      </c>
      <c r="E274" s="1" t="s">
        <v>872</v>
      </c>
      <c r="F274" s="1" t="s">
        <v>873</v>
      </c>
      <c r="G274" s="1">
        <v>0</v>
      </c>
      <c r="H274" s="1">
        <v>0</v>
      </c>
      <c r="I274" s="1">
        <v>0</v>
      </c>
      <c r="J274" s="1">
        <f t="shared" si="11"/>
        <v>0</v>
      </c>
      <c r="K274" s="1">
        <v>0</v>
      </c>
      <c r="L274" s="1">
        <v>0</v>
      </c>
      <c r="M274" s="1">
        <v>0</v>
      </c>
      <c r="N274" s="1">
        <v>0</v>
      </c>
      <c r="O274" s="1">
        <f t="shared" si="12"/>
        <v>0</v>
      </c>
      <c r="P274" s="1">
        <v>0</v>
      </c>
      <c r="Q274" s="1">
        <v>0</v>
      </c>
      <c r="R274" s="1">
        <v>87</v>
      </c>
      <c r="S274" s="1">
        <v>30</v>
      </c>
      <c r="T274" s="1" t="s">
        <v>1058</v>
      </c>
      <c r="U274" s="1" t="s">
        <v>1058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1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1</v>
      </c>
      <c r="AM274" s="1">
        <v>0</v>
      </c>
      <c r="AN274" s="1">
        <v>1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1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1364</v>
      </c>
    </row>
    <row r="275" spans="1:56" x14ac:dyDescent="0.2">
      <c r="A275" s="1" t="s">
        <v>1073</v>
      </c>
      <c r="B275" s="1" t="s">
        <v>1069</v>
      </c>
      <c r="C275" s="1" t="s">
        <v>1060</v>
      </c>
      <c r="D275" s="1" t="s">
        <v>874</v>
      </c>
      <c r="E275" s="1" t="s">
        <v>875</v>
      </c>
      <c r="F275" s="1" t="s">
        <v>876</v>
      </c>
      <c r="G275" s="1">
        <v>0</v>
      </c>
      <c r="H275" s="1">
        <v>0</v>
      </c>
      <c r="I275" s="1">
        <v>0</v>
      </c>
      <c r="J275" s="1">
        <f t="shared" si="11"/>
        <v>0</v>
      </c>
      <c r="K275" s="1">
        <v>0</v>
      </c>
      <c r="L275" s="1">
        <v>0</v>
      </c>
      <c r="M275" s="1">
        <v>0</v>
      </c>
      <c r="N275" s="1">
        <v>0</v>
      </c>
      <c r="O275" s="1">
        <f t="shared" si="12"/>
        <v>0</v>
      </c>
      <c r="P275" s="1">
        <v>0</v>
      </c>
      <c r="Q275" s="1">
        <v>0</v>
      </c>
      <c r="R275" s="1">
        <v>5</v>
      </c>
      <c r="S275" s="1">
        <v>2</v>
      </c>
      <c r="T275" s="1" t="s">
        <v>1058</v>
      </c>
      <c r="U275" s="1" t="s">
        <v>1058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1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f>7+29+26+30+1</f>
        <v>93</v>
      </c>
    </row>
    <row r="276" spans="1:56" x14ac:dyDescent="0.2">
      <c r="A276" s="1" t="s">
        <v>1073</v>
      </c>
      <c r="B276" s="1" t="s">
        <v>1069</v>
      </c>
      <c r="C276" s="1" t="s">
        <v>1060</v>
      </c>
      <c r="D276" s="1" t="s">
        <v>877</v>
      </c>
      <c r="E276" s="1" t="s">
        <v>878</v>
      </c>
      <c r="F276" s="1" t="s">
        <v>879</v>
      </c>
      <c r="G276" s="1">
        <v>0</v>
      </c>
      <c r="H276" s="1">
        <v>0</v>
      </c>
      <c r="I276" s="1">
        <v>0</v>
      </c>
      <c r="J276" s="1">
        <f t="shared" si="11"/>
        <v>0</v>
      </c>
      <c r="K276" s="1">
        <v>0</v>
      </c>
      <c r="L276" s="1">
        <v>0</v>
      </c>
      <c r="M276" s="1">
        <v>0</v>
      </c>
      <c r="N276" s="1">
        <v>0</v>
      </c>
      <c r="O276" s="1">
        <f t="shared" si="12"/>
        <v>0</v>
      </c>
      <c r="P276" s="1">
        <v>0</v>
      </c>
      <c r="Q276" s="1">
        <v>0</v>
      </c>
      <c r="R276" s="1">
        <v>12</v>
      </c>
      <c r="S276" s="1">
        <v>3</v>
      </c>
      <c r="T276" s="1" t="s">
        <v>1058</v>
      </c>
      <c r="U276" s="1" t="s">
        <v>1058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1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f>2+2+2+1+2+3+2+2+2+2+2+1</f>
        <v>23</v>
      </c>
    </row>
    <row r="277" spans="1:56" x14ac:dyDescent="0.2">
      <c r="A277" s="1" t="s">
        <v>1073</v>
      </c>
      <c r="B277" s="1" t="s">
        <v>1069</v>
      </c>
      <c r="C277" s="1" t="s">
        <v>1060</v>
      </c>
      <c r="D277" s="1" t="s">
        <v>880</v>
      </c>
      <c r="E277" s="1" t="s">
        <v>881</v>
      </c>
      <c r="F277" s="1" t="s">
        <v>882</v>
      </c>
      <c r="G277" s="1">
        <v>0</v>
      </c>
      <c r="H277" s="1">
        <v>0</v>
      </c>
      <c r="I277" s="1">
        <v>0</v>
      </c>
      <c r="J277" s="1">
        <f t="shared" si="11"/>
        <v>0</v>
      </c>
      <c r="K277" s="1">
        <v>0</v>
      </c>
      <c r="L277" s="1">
        <v>0</v>
      </c>
      <c r="M277" s="1">
        <v>1</v>
      </c>
      <c r="N277" s="1">
        <v>35</v>
      </c>
      <c r="O277" s="1">
        <f t="shared" si="12"/>
        <v>56.325499999999998</v>
      </c>
      <c r="P277" s="1">
        <v>1</v>
      </c>
      <c r="Q277" s="1">
        <v>3</v>
      </c>
      <c r="R277" s="1">
        <v>24</v>
      </c>
      <c r="S277" s="1">
        <v>24</v>
      </c>
      <c r="T277" s="1" t="s">
        <v>1058</v>
      </c>
      <c r="U277" s="1" t="s">
        <v>1058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1</v>
      </c>
      <c r="AV277" s="1">
        <v>0</v>
      </c>
      <c r="AW277" s="1">
        <v>0</v>
      </c>
      <c r="AX277" s="1">
        <v>0</v>
      </c>
      <c r="AY277" s="1">
        <v>0</v>
      </c>
      <c r="AZ277" s="1">
        <v>1</v>
      </c>
      <c r="BA277" s="1">
        <v>0</v>
      </c>
      <c r="BB277" s="1">
        <v>0</v>
      </c>
      <c r="BC277" s="1">
        <v>0</v>
      </c>
      <c r="BD277" s="1">
        <v>85</v>
      </c>
    </row>
    <row r="278" spans="1:56" x14ac:dyDescent="0.2">
      <c r="A278" s="1" t="s">
        <v>1073</v>
      </c>
      <c r="B278" s="1" t="s">
        <v>1069</v>
      </c>
      <c r="C278" s="1" t="s">
        <v>1060</v>
      </c>
      <c r="D278" s="1" t="s">
        <v>883</v>
      </c>
      <c r="E278" s="1" t="s">
        <v>884</v>
      </c>
      <c r="F278" s="1" t="s">
        <v>885</v>
      </c>
      <c r="G278" s="1">
        <v>0</v>
      </c>
      <c r="H278" s="1">
        <v>0</v>
      </c>
      <c r="I278" s="1">
        <v>0</v>
      </c>
      <c r="J278" s="1">
        <f t="shared" si="11"/>
        <v>0</v>
      </c>
      <c r="K278" s="1">
        <v>0</v>
      </c>
      <c r="L278" s="1">
        <v>0</v>
      </c>
      <c r="M278" s="1">
        <v>1</v>
      </c>
      <c r="N278" s="1">
        <v>30</v>
      </c>
      <c r="O278" s="1">
        <f t="shared" si="12"/>
        <v>48.278999999999996</v>
      </c>
      <c r="P278" s="1">
        <v>1</v>
      </c>
      <c r="Q278" s="1">
        <v>3</v>
      </c>
      <c r="R278" s="1">
        <v>6</v>
      </c>
      <c r="S278" s="1">
        <v>3</v>
      </c>
      <c r="T278" s="1" t="s">
        <v>1058</v>
      </c>
      <c r="U278" s="1" t="s">
        <v>1058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1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1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98</v>
      </c>
    </row>
    <row r="279" spans="1:56" x14ac:dyDescent="0.2">
      <c r="A279" s="1" t="s">
        <v>1073</v>
      </c>
      <c r="B279" s="1" t="s">
        <v>1069</v>
      </c>
      <c r="C279" s="1" t="s">
        <v>1060</v>
      </c>
      <c r="D279" s="1" t="s">
        <v>886</v>
      </c>
      <c r="E279" s="1" t="s">
        <v>887</v>
      </c>
      <c r="F279" s="1" t="s">
        <v>888</v>
      </c>
      <c r="G279" s="1">
        <v>3</v>
      </c>
      <c r="H279" s="1">
        <v>0</v>
      </c>
      <c r="I279" s="1">
        <v>0</v>
      </c>
      <c r="J279" s="1">
        <f t="shared" si="11"/>
        <v>0</v>
      </c>
      <c r="K279" s="1">
        <v>0</v>
      </c>
      <c r="L279" s="1">
        <v>0</v>
      </c>
      <c r="M279" s="1">
        <v>1</v>
      </c>
      <c r="N279" s="1">
        <v>33</v>
      </c>
      <c r="O279" s="1">
        <f t="shared" si="12"/>
        <v>53.106899999999996</v>
      </c>
      <c r="P279" s="1">
        <v>0</v>
      </c>
      <c r="Q279" s="1">
        <v>1</v>
      </c>
      <c r="R279" s="1">
        <v>9</v>
      </c>
      <c r="S279" s="1">
        <v>3</v>
      </c>
      <c r="T279" s="1" t="s">
        <v>1058</v>
      </c>
      <c r="U279" s="1" t="s">
        <v>1058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1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17</v>
      </c>
    </row>
    <row r="280" spans="1:56" x14ac:dyDescent="0.2">
      <c r="A280" s="1" t="s">
        <v>1073</v>
      </c>
      <c r="B280" s="1" t="s">
        <v>1069</v>
      </c>
      <c r="C280" s="1" t="s">
        <v>1060</v>
      </c>
      <c r="D280" s="1" t="s">
        <v>889</v>
      </c>
      <c r="E280" s="1" t="s">
        <v>890</v>
      </c>
      <c r="F280" s="1" t="s">
        <v>891</v>
      </c>
      <c r="G280" s="1">
        <v>1</v>
      </c>
      <c r="H280" s="1">
        <v>0</v>
      </c>
      <c r="I280" s="1">
        <v>0</v>
      </c>
      <c r="J280" s="1">
        <f t="shared" si="11"/>
        <v>0</v>
      </c>
      <c r="K280" s="1">
        <v>0</v>
      </c>
      <c r="L280" s="1">
        <v>0</v>
      </c>
      <c r="M280" s="1">
        <v>1</v>
      </c>
      <c r="N280" s="1">
        <v>14</v>
      </c>
      <c r="O280" s="1">
        <f t="shared" si="12"/>
        <v>22.530200000000001</v>
      </c>
      <c r="P280" s="1">
        <v>0</v>
      </c>
      <c r="Q280" s="1">
        <v>1</v>
      </c>
      <c r="R280" s="1">
        <v>6</v>
      </c>
      <c r="S280" s="1">
        <v>3</v>
      </c>
      <c r="T280" s="1" t="s">
        <v>1058</v>
      </c>
      <c r="U280" s="1" t="s">
        <v>1058</v>
      </c>
      <c r="V280" s="1">
        <v>0</v>
      </c>
      <c r="W280" s="1">
        <v>1</v>
      </c>
      <c r="X280" s="1">
        <v>0</v>
      </c>
      <c r="Y280" s="1">
        <v>0</v>
      </c>
      <c r="Z280" s="1">
        <v>0</v>
      </c>
      <c r="AA280" s="1">
        <v>1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1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71</v>
      </c>
    </row>
    <row r="281" spans="1:56" x14ac:dyDescent="0.2">
      <c r="A281" s="1" t="s">
        <v>1073</v>
      </c>
      <c r="B281" s="1" t="s">
        <v>1069</v>
      </c>
      <c r="C281" s="1" t="s">
        <v>1060</v>
      </c>
      <c r="D281" s="1" t="s">
        <v>892</v>
      </c>
      <c r="E281" s="1" t="s">
        <v>893</v>
      </c>
      <c r="F281" s="1" t="s">
        <v>894</v>
      </c>
      <c r="G281" s="1">
        <v>1</v>
      </c>
      <c r="H281" s="1">
        <v>0</v>
      </c>
      <c r="I281" s="1">
        <v>0</v>
      </c>
      <c r="J281" s="1">
        <f t="shared" si="11"/>
        <v>0</v>
      </c>
      <c r="K281" s="1">
        <v>0</v>
      </c>
      <c r="L281" s="1">
        <v>0</v>
      </c>
      <c r="M281" s="1">
        <v>1</v>
      </c>
      <c r="N281" s="1">
        <v>30</v>
      </c>
      <c r="O281" s="1">
        <f t="shared" si="12"/>
        <v>48.278999999999996</v>
      </c>
      <c r="P281" s="1">
        <v>0</v>
      </c>
      <c r="Q281" s="1">
        <v>0</v>
      </c>
      <c r="R281" s="1">
        <v>12</v>
      </c>
      <c r="S281" s="1">
        <v>3</v>
      </c>
      <c r="T281" s="1" t="s">
        <v>1058</v>
      </c>
      <c r="U281" s="1" t="s">
        <v>1058</v>
      </c>
      <c r="V281" s="1">
        <v>0</v>
      </c>
      <c r="W281" s="1">
        <v>0</v>
      </c>
      <c r="X281" s="1">
        <v>0</v>
      </c>
      <c r="Y281" s="1">
        <v>1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1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1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f>30+32+10+5+15+2+2+20+15+4+12</f>
        <v>147</v>
      </c>
    </row>
    <row r="282" spans="1:56" x14ac:dyDescent="0.2">
      <c r="A282" s="1" t="s">
        <v>1073</v>
      </c>
      <c r="B282" s="1" t="s">
        <v>1069</v>
      </c>
      <c r="C282" s="1" t="s">
        <v>1060</v>
      </c>
      <c r="D282" s="1" t="s">
        <v>895</v>
      </c>
      <c r="E282" s="1" t="s">
        <v>896</v>
      </c>
      <c r="F282" s="1" t="s">
        <v>897</v>
      </c>
      <c r="G282" s="1">
        <v>0</v>
      </c>
      <c r="H282" s="1">
        <v>0</v>
      </c>
      <c r="I282" s="1">
        <v>0</v>
      </c>
      <c r="J282" s="1">
        <f t="shared" si="11"/>
        <v>0</v>
      </c>
      <c r="K282" s="1">
        <v>0</v>
      </c>
      <c r="L282" s="1">
        <v>0</v>
      </c>
      <c r="M282" s="1">
        <v>0</v>
      </c>
      <c r="N282" s="1">
        <v>0</v>
      </c>
      <c r="O282" s="1">
        <f t="shared" si="12"/>
        <v>0</v>
      </c>
      <c r="P282" s="1">
        <v>0</v>
      </c>
      <c r="Q282" s="1">
        <v>0</v>
      </c>
      <c r="R282" s="1">
        <v>5</v>
      </c>
      <c r="S282" s="1">
        <v>3</v>
      </c>
      <c r="T282" s="1" t="s">
        <v>1058</v>
      </c>
      <c r="U282" s="1" t="s">
        <v>1058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1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212</v>
      </c>
    </row>
    <row r="283" spans="1:56" x14ac:dyDescent="0.2">
      <c r="A283" s="1" t="s">
        <v>1073</v>
      </c>
      <c r="B283" s="1" t="s">
        <v>1069</v>
      </c>
      <c r="C283" s="1" t="s">
        <v>1060</v>
      </c>
      <c r="D283" s="1" t="s">
        <v>898</v>
      </c>
      <c r="E283" s="1" t="s">
        <v>899</v>
      </c>
      <c r="F283" s="1" t="s">
        <v>900</v>
      </c>
      <c r="G283" s="1">
        <v>0</v>
      </c>
      <c r="H283" s="1">
        <v>3</v>
      </c>
      <c r="I283" s="1">
        <v>54</v>
      </c>
      <c r="J283" s="1">
        <f t="shared" si="11"/>
        <v>86.902199999999993</v>
      </c>
      <c r="K283" s="1">
        <v>0</v>
      </c>
      <c r="L283" s="1">
        <v>0</v>
      </c>
      <c r="M283" s="1">
        <v>0</v>
      </c>
      <c r="N283" s="1">
        <v>0</v>
      </c>
      <c r="O283" s="1">
        <f t="shared" si="12"/>
        <v>0</v>
      </c>
      <c r="P283" s="1">
        <v>0</v>
      </c>
      <c r="Q283" s="1">
        <v>0</v>
      </c>
      <c r="R283" s="1">
        <v>12</v>
      </c>
      <c r="S283" s="1">
        <v>3</v>
      </c>
      <c r="T283" s="1" t="s">
        <v>1058</v>
      </c>
      <c r="U283" s="1" t="s">
        <v>1058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1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147</v>
      </c>
    </row>
    <row r="284" spans="1:56" x14ac:dyDescent="0.2">
      <c r="A284" s="1" t="s">
        <v>1073</v>
      </c>
      <c r="B284" s="1" t="s">
        <v>1069</v>
      </c>
      <c r="C284" s="1" t="s">
        <v>1060</v>
      </c>
      <c r="D284" s="1" t="s">
        <v>901</v>
      </c>
      <c r="E284" s="1" t="s">
        <v>902</v>
      </c>
      <c r="F284" s="1" t="s">
        <v>903</v>
      </c>
      <c r="G284" s="1">
        <v>0</v>
      </c>
      <c r="H284" s="1">
        <v>0</v>
      </c>
      <c r="I284" s="1">
        <v>0</v>
      </c>
      <c r="J284" s="1">
        <f t="shared" si="11"/>
        <v>0</v>
      </c>
      <c r="K284" s="1">
        <v>0</v>
      </c>
      <c r="L284" s="1">
        <v>0</v>
      </c>
      <c r="M284" s="1">
        <v>0</v>
      </c>
      <c r="N284" s="1">
        <v>0</v>
      </c>
      <c r="O284" s="1">
        <f t="shared" si="12"/>
        <v>0</v>
      </c>
      <c r="P284" s="1">
        <v>0</v>
      </c>
      <c r="Q284" s="1">
        <v>0</v>
      </c>
      <c r="R284" s="1">
        <v>3</v>
      </c>
      <c r="S284" s="1">
        <v>1</v>
      </c>
      <c r="T284" s="1" t="s">
        <v>1058</v>
      </c>
      <c r="U284" s="1" t="s">
        <v>1058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1</v>
      </c>
      <c r="AK284" s="1">
        <v>0</v>
      </c>
      <c r="AL284" s="1">
        <v>1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26</v>
      </c>
    </row>
    <row r="285" spans="1:56" x14ac:dyDescent="0.2">
      <c r="A285" s="1" t="s">
        <v>1073</v>
      </c>
      <c r="B285" s="1" t="s">
        <v>1069</v>
      </c>
      <c r="C285" s="1" t="s">
        <v>1060</v>
      </c>
      <c r="D285" s="1" t="s">
        <v>904</v>
      </c>
      <c r="E285" s="1" t="s">
        <v>905</v>
      </c>
      <c r="F285" s="1" t="s">
        <v>906</v>
      </c>
      <c r="G285" s="1">
        <v>0</v>
      </c>
      <c r="H285" s="1">
        <v>0</v>
      </c>
      <c r="I285" s="1">
        <v>0</v>
      </c>
      <c r="J285" s="1">
        <f t="shared" si="11"/>
        <v>0</v>
      </c>
      <c r="K285" s="1">
        <v>0</v>
      </c>
      <c r="L285" s="1">
        <v>0</v>
      </c>
      <c r="M285" s="1">
        <v>0</v>
      </c>
      <c r="N285" s="1">
        <v>0</v>
      </c>
      <c r="O285" s="1">
        <f t="shared" si="12"/>
        <v>0</v>
      </c>
      <c r="P285" s="1">
        <v>0</v>
      </c>
      <c r="Q285" s="1">
        <v>0</v>
      </c>
      <c r="R285" s="1">
        <v>2</v>
      </c>
      <c r="S285" s="1">
        <v>1</v>
      </c>
      <c r="T285" s="1" t="s">
        <v>1058</v>
      </c>
      <c r="U285" s="1" t="s">
        <v>1058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1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49</v>
      </c>
    </row>
    <row r="286" spans="1:56" x14ac:dyDescent="0.2">
      <c r="A286" s="1" t="s">
        <v>1073</v>
      </c>
      <c r="B286" s="1" t="s">
        <v>1069</v>
      </c>
      <c r="C286" s="1" t="s">
        <v>1060</v>
      </c>
      <c r="D286" s="1" t="s">
        <v>907</v>
      </c>
      <c r="E286" s="1" t="s">
        <v>908</v>
      </c>
      <c r="F286" s="1" t="s">
        <v>909</v>
      </c>
      <c r="G286" s="1">
        <v>1</v>
      </c>
      <c r="H286" s="1">
        <v>0</v>
      </c>
      <c r="I286" s="1">
        <v>0</v>
      </c>
      <c r="J286" s="1">
        <f t="shared" si="11"/>
        <v>0</v>
      </c>
      <c r="K286" s="1">
        <v>0</v>
      </c>
      <c r="L286" s="1">
        <v>0</v>
      </c>
      <c r="M286" s="1">
        <v>0</v>
      </c>
      <c r="N286" s="1">
        <v>0</v>
      </c>
      <c r="O286" s="1">
        <f t="shared" si="12"/>
        <v>0</v>
      </c>
      <c r="P286" s="1">
        <v>0</v>
      </c>
      <c r="Q286" s="1">
        <v>0</v>
      </c>
      <c r="R286" s="1">
        <v>3</v>
      </c>
      <c r="S286" s="1">
        <v>1</v>
      </c>
      <c r="T286" s="1" t="s">
        <v>1058</v>
      </c>
      <c r="U286" s="1" t="s">
        <v>1058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1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64</v>
      </c>
    </row>
    <row r="287" spans="1:56" x14ac:dyDescent="0.2">
      <c r="A287" s="1" t="s">
        <v>1073</v>
      </c>
      <c r="B287" s="1" t="s">
        <v>1069</v>
      </c>
      <c r="C287" s="1" t="s">
        <v>1060</v>
      </c>
      <c r="D287" s="1" t="s">
        <v>910</v>
      </c>
      <c r="E287" s="1" t="s">
        <v>911</v>
      </c>
      <c r="F287" s="1" t="s">
        <v>912</v>
      </c>
      <c r="G287" s="1">
        <v>0</v>
      </c>
      <c r="H287" s="1">
        <v>0</v>
      </c>
      <c r="I287" s="1">
        <v>0</v>
      </c>
      <c r="J287" s="1">
        <f t="shared" si="11"/>
        <v>0</v>
      </c>
      <c r="K287" s="1">
        <v>0</v>
      </c>
      <c r="L287" s="1">
        <v>0</v>
      </c>
      <c r="M287" s="1">
        <v>0</v>
      </c>
      <c r="N287" s="1">
        <v>0</v>
      </c>
      <c r="O287" s="1">
        <f t="shared" si="12"/>
        <v>0</v>
      </c>
      <c r="P287" s="1">
        <v>0</v>
      </c>
      <c r="Q287" s="1">
        <v>0</v>
      </c>
      <c r="R287" s="1">
        <v>2</v>
      </c>
      <c r="S287" s="1">
        <v>3</v>
      </c>
      <c r="T287" s="1" t="s">
        <v>1058</v>
      </c>
      <c r="U287" s="1" t="s">
        <v>1058</v>
      </c>
      <c r="V287" s="1" t="s">
        <v>1058</v>
      </c>
      <c r="W287" s="1" t="s">
        <v>1058</v>
      </c>
      <c r="X287" s="1" t="s">
        <v>1058</v>
      </c>
      <c r="Y287" s="1" t="s">
        <v>1058</v>
      </c>
      <c r="Z287" s="1" t="s">
        <v>1058</v>
      </c>
      <c r="AA287" s="1" t="s">
        <v>1058</v>
      </c>
      <c r="AB287" s="1" t="s">
        <v>1058</v>
      </c>
      <c r="AC287" s="1" t="s">
        <v>1058</v>
      </c>
      <c r="AD287" s="1" t="s">
        <v>1058</v>
      </c>
      <c r="AE287" s="1" t="s">
        <v>1058</v>
      </c>
      <c r="AF287" s="1" t="s">
        <v>1058</v>
      </c>
      <c r="AG287" s="1" t="s">
        <v>1058</v>
      </c>
      <c r="AH287" s="1" t="s">
        <v>1058</v>
      </c>
      <c r="AI287" s="1" t="s">
        <v>1058</v>
      </c>
      <c r="AJ287" s="1" t="s">
        <v>1058</v>
      </c>
      <c r="AK287" s="1" t="s">
        <v>1058</v>
      </c>
      <c r="AL287" s="1" t="s">
        <v>1058</v>
      </c>
      <c r="AM287" s="1" t="s">
        <v>1058</v>
      </c>
      <c r="AN287" s="1" t="s">
        <v>1058</v>
      </c>
      <c r="AO287" s="1" t="s">
        <v>1058</v>
      </c>
      <c r="AP287" s="1" t="s">
        <v>1058</v>
      </c>
      <c r="AQ287" s="1" t="s">
        <v>1058</v>
      </c>
      <c r="AR287" s="1" t="s">
        <v>1058</v>
      </c>
      <c r="AS287" s="1" t="s">
        <v>1058</v>
      </c>
      <c r="AT287" s="1" t="s">
        <v>1058</v>
      </c>
      <c r="AU287" s="1" t="s">
        <v>1058</v>
      </c>
      <c r="AV287" s="1" t="s">
        <v>1058</v>
      </c>
      <c r="AW287" s="1" t="s">
        <v>1058</v>
      </c>
      <c r="AX287" s="1" t="s">
        <v>1058</v>
      </c>
      <c r="AY287" s="1" t="s">
        <v>1058</v>
      </c>
      <c r="AZ287" s="1" t="s">
        <v>1058</v>
      </c>
      <c r="BA287" s="1" t="s">
        <v>1058</v>
      </c>
      <c r="BB287" s="1" t="s">
        <v>1058</v>
      </c>
      <c r="BC287" s="1" t="s">
        <v>1058</v>
      </c>
      <c r="BD287" s="1" t="s">
        <v>1058</v>
      </c>
    </row>
    <row r="288" spans="1:56" x14ac:dyDescent="0.2">
      <c r="A288" s="1" t="s">
        <v>1073</v>
      </c>
      <c r="B288" s="1" t="s">
        <v>1069</v>
      </c>
      <c r="C288" s="1" t="s">
        <v>1060</v>
      </c>
      <c r="D288" s="1" t="s">
        <v>913</v>
      </c>
      <c r="E288" s="1" t="s">
        <v>914</v>
      </c>
      <c r="F288" s="1" t="s">
        <v>915</v>
      </c>
      <c r="G288" s="1">
        <v>0</v>
      </c>
      <c r="H288" s="1">
        <v>0</v>
      </c>
      <c r="I288" s="1">
        <v>0</v>
      </c>
      <c r="J288" s="1">
        <f t="shared" si="11"/>
        <v>0</v>
      </c>
      <c r="K288" s="1">
        <v>0</v>
      </c>
      <c r="L288" s="1">
        <v>0</v>
      </c>
      <c r="M288" s="1">
        <v>0</v>
      </c>
      <c r="N288" s="1">
        <v>0</v>
      </c>
      <c r="O288" s="1">
        <f t="shared" si="12"/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</row>
    <row r="289" spans="1:56" x14ac:dyDescent="0.2">
      <c r="A289" s="1" t="s">
        <v>1073</v>
      </c>
      <c r="B289" s="1" t="s">
        <v>1069</v>
      </c>
      <c r="C289" s="1" t="s">
        <v>1060</v>
      </c>
      <c r="D289" s="1" t="s">
        <v>916</v>
      </c>
      <c r="E289" s="1" t="s">
        <v>917</v>
      </c>
      <c r="F289" s="1" t="s">
        <v>918</v>
      </c>
      <c r="G289" s="1">
        <v>0</v>
      </c>
      <c r="H289" s="1">
        <v>0</v>
      </c>
      <c r="I289" s="1">
        <v>0</v>
      </c>
      <c r="J289" s="1">
        <f t="shared" si="11"/>
        <v>0</v>
      </c>
      <c r="K289" s="1">
        <v>0</v>
      </c>
      <c r="L289" s="1">
        <v>0</v>
      </c>
      <c r="M289" s="1">
        <v>0</v>
      </c>
      <c r="N289" s="1">
        <v>0</v>
      </c>
      <c r="O289" s="1">
        <f t="shared" si="12"/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</row>
    <row r="290" spans="1:56" x14ac:dyDescent="0.2">
      <c r="A290" s="1" t="s">
        <v>1073</v>
      </c>
      <c r="B290" s="1" t="s">
        <v>1069</v>
      </c>
      <c r="C290" s="1" t="s">
        <v>1060</v>
      </c>
      <c r="D290" s="1" t="s">
        <v>919</v>
      </c>
      <c r="E290" s="1" t="s">
        <v>920</v>
      </c>
      <c r="F290" s="1" t="s">
        <v>921</v>
      </c>
      <c r="G290" s="1">
        <v>2</v>
      </c>
      <c r="H290" s="1">
        <v>0</v>
      </c>
      <c r="I290" s="1">
        <v>0</v>
      </c>
      <c r="J290" s="1">
        <f t="shared" si="11"/>
        <v>0</v>
      </c>
      <c r="K290" s="1">
        <v>0</v>
      </c>
      <c r="L290" s="1">
        <v>0</v>
      </c>
      <c r="M290" s="1">
        <v>1</v>
      </c>
      <c r="N290" s="1">
        <v>6.6</v>
      </c>
      <c r="O290" s="1">
        <f t="shared" si="12"/>
        <v>10.621379999999998</v>
      </c>
      <c r="P290" s="1">
        <v>0</v>
      </c>
      <c r="Q290" s="1">
        <v>0</v>
      </c>
      <c r="R290" s="1">
        <v>33</v>
      </c>
      <c r="S290" s="1" t="s">
        <v>1058</v>
      </c>
      <c r="T290" s="1" t="s">
        <v>1058</v>
      </c>
      <c r="U290" s="1" t="s">
        <v>1058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1</v>
      </c>
      <c r="AH290" s="1">
        <v>0</v>
      </c>
      <c r="AI290" s="1">
        <v>0</v>
      </c>
      <c r="AJ290" s="1">
        <v>0</v>
      </c>
      <c r="AK290" s="1">
        <v>0</v>
      </c>
      <c r="AL290" s="1">
        <v>1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f>12+7+8+10+10+60+10+17+30+7+30+8+20+29+15+45+50+8+20+6+31+5+6+30+7+26+4+7+15+30+20</f>
        <v>583</v>
      </c>
    </row>
    <row r="291" spans="1:56" x14ac:dyDescent="0.2">
      <c r="A291" s="1" t="s">
        <v>1073</v>
      </c>
      <c r="B291" s="1" t="s">
        <v>1069</v>
      </c>
      <c r="C291" s="1" t="s">
        <v>1060</v>
      </c>
      <c r="D291" s="1" t="s">
        <v>922</v>
      </c>
      <c r="E291" s="1" t="s">
        <v>923</v>
      </c>
      <c r="F291" s="1" t="s">
        <v>924</v>
      </c>
      <c r="G291" s="1">
        <v>3</v>
      </c>
      <c r="H291" s="1">
        <v>0</v>
      </c>
      <c r="I291" s="1">
        <v>0</v>
      </c>
      <c r="J291" s="1">
        <f t="shared" si="11"/>
        <v>0</v>
      </c>
      <c r="K291" s="1">
        <v>0</v>
      </c>
      <c r="L291" s="1">
        <v>0</v>
      </c>
      <c r="M291" s="1">
        <v>0</v>
      </c>
      <c r="N291" s="1">
        <v>0</v>
      </c>
      <c r="O291" s="1">
        <f t="shared" si="12"/>
        <v>0</v>
      </c>
      <c r="P291" s="1">
        <v>0</v>
      </c>
      <c r="Q291" s="1">
        <v>0</v>
      </c>
      <c r="R291" s="1">
        <v>1</v>
      </c>
      <c r="S291" s="1">
        <v>1</v>
      </c>
      <c r="T291" s="1" t="s">
        <v>1058</v>
      </c>
      <c r="U291" s="1" t="s">
        <v>1058</v>
      </c>
      <c r="V291" s="1" t="s">
        <v>1058</v>
      </c>
      <c r="W291" s="1" t="s">
        <v>1058</v>
      </c>
      <c r="X291" s="1" t="s">
        <v>1058</v>
      </c>
      <c r="Y291" s="1" t="s">
        <v>1058</v>
      </c>
      <c r="Z291" s="1" t="s">
        <v>1058</v>
      </c>
      <c r="AA291" s="1" t="s">
        <v>1058</v>
      </c>
      <c r="AB291" s="1" t="s">
        <v>1058</v>
      </c>
      <c r="AC291" s="1" t="s">
        <v>1058</v>
      </c>
      <c r="AD291" s="1" t="s">
        <v>1058</v>
      </c>
      <c r="AE291" s="1" t="s">
        <v>1058</v>
      </c>
      <c r="AF291" s="1" t="s">
        <v>1058</v>
      </c>
      <c r="AG291" s="1" t="s">
        <v>1058</v>
      </c>
      <c r="AH291" s="1" t="s">
        <v>1058</v>
      </c>
      <c r="AI291" s="1" t="s">
        <v>1058</v>
      </c>
      <c r="AJ291" s="1" t="s">
        <v>1058</v>
      </c>
      <c r="AK291" s="1" t="s">
        <v>1058</v>
      </c>
      <c r="AL291" s="1" t="s">
        <v>1058</v>
      </c>
      <c r="AM291" s="1" t="s">
        <v>1058</v>
      </c>
      <c r="AN291" s="1" t="s">
        <v>1058</v>
      </c>
      <c r="AO291" s="1" t="s">
        <v>1058</v>
      </c>
      <c r="AP291" s="1" t="s">
        <v>1058</v>
      </c>
      <c r="AQ291" s="1" t="s">
        <v>1058</v>
      </c>
      <c r="AR291" s="1" t="s">
        <v>1058</v>
      </c>
      <c r="AS291" s="1" t="s">
        <v>1058</v>
      </c>
      <c r="AT291" s="1" t="s">
        <v>1058</v>
      </c>
      <c r="AU291" s="1" t="s">
        <v>1058</v>
      </c>
      <c r="AV291" s="1" t="s">
        <v>1058</v>
      </c>
      <c r="AW291" s="1" t="s">
        <v>1058</v>
      </c>
      <c r="AX291" s="1" t="s">
        <v>1058</v>
      </c>
      <c r="AY291" s="1" t="s">
        <v>1058</v>
      </c>
      <c r="AZ291" s="1" t="s">
        <v>1058</v>
      </c>
      <c r="BA291" s="1" t="s">
        <v>1058</v>
      </c>
      <c r="BB291" s="1" t="s">
        <v>1058</v>
      </c>
      <c r="BC291" s="1" t="s">
        <v>1058</v>
      </c>
      <c r="BD291" s="1">
        <v>12</v>
      </c>
    </row>
    <row r="292" spans="1:56" x14ac:dyDescent="0.2">
      <c r="A292" s="1" t="s">
        <v>1073</v>
      </c>
      <c r="B292" s="1" t="s">
        <v>1069</v>
      </c>
      <c r="C292" s="1" t="s">
        <v>1060</v>
      </c>
      <c r="D292" s="1" t="s">
        <v>925</v>
      </c>
      <c r="E292" s="1" t="s">
        <v>926</v>
      </c>
      <c r="F292" s="1" t="s">
        <v>927</v>
      </c>
      <c r="G292" s="1">
        <v>0</v>
      </c>
      <c r="H292" s="1">
        <v>0</v>
      </c>
      <c r="I292" s="1">
        <v>0</v>
      </c>
      <c r="J292" s="1">
        <f t="shared" si="11"/>
        <v>0</v>
      </c>
      <c r="K292" s="1">
        <v>0</v>
      </c>
      <c r="L292" s="1">
        <v>0</v>
      </c>
      <c r="M292" s="1">
        <v>0</v>
      </c>
      <c r="N292" s="1">
        <v>0</v>
      </c>
      <c r="O292" s="1">
        <f t="shared" si="12"/>
        <v>0</v>
      </c>
      <c r="P292" s="1">
        <v>0</v>
      </c>
      <c r="Q292" s="1">
        <v>0</v>
      </c>
      <c r="R292" s="1">
        <v>1</v>
      </c>
      <c r="S292" s="1">
        <v>1</v>
      </c>
      <c r="T292" s="1" t="s">
        <v>1058</v>
      </c>
      <c r="U292" s="1" t="s">
        <v>1058</v>
      </c>
      <c r="V292" s="1">
        <v>0</v>
      </c>
      <c r="W292" s="1">
        <v>0</v>
      </c>
      <c r="X292" s="1">
        <v>0</v>
      </c>
      <c r="Y292" s="1">
        <v>1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1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23</v>
      </c>
    </row>
    <row r="293" spans="1:56" x14ac:dyDescent="0.2">
      <c r="A293" s="1" t="s">
        <v>1073</v>
      </c>
      <c r="B293" s="1" t="s">
        <v>1069</v>
      </c>
      <c r="C293" s="1" t="s">
        <v>1060</v>
      </c>
      <c r="D293" s="1" t="s">
        <v>928</v>
      </c>
      <c r="E293" s="1" t="s">
        <v>929</v>
      </c>
      <c r="F293" s="1" t="s">
        <v>930</v>
      </c>
      <c r="G293" s="1" t="s">
        <v>1058</v>
      </c>
      <c r="H293" s="1" t="s">
        <v>1058</v>
      </c>
      <c r="I293" s="1" t="s">
        <v>1058</v>
      </c>
      <c r="J293" s="1" t="s">
        <v>1058</v>
      </c>
      <c r="K293" s="1" t="s">
        <v>1058</v>
      </c>
      <c r="L293" s="1" t="s">
        <v>1058</v>
      </c>
      <c r="M293" s="1" t="s">
        <v>1058</v>
      </c>
      <c r="N293" s="1" t="s">
        <v>1058</v>
      </c>
      <c r="O293" s="1" t="s">
        <v>1058</v>
      </c>
      <c r="P293" s="1" t="s">
        <v>1058</v>
      </c>
      <c r="Q293" s="1" t="s">
        <v>1058</v>
      </c>
      <c r="R293" s="1" t="s">
        <v>1058</v>
      </c>
      <c r="S293" s="1" t="s">
        <v>1058</v>
      </c>
      <c r="T293" s="1" t="s">
        <v>1058</v>
      </c>
      <c r="U293" s="1" t="s">
        <v>1058</v>
      </c>
      <c r="V293" s="1" t="s">
        <v>1058</v>
      </c>
      <c r="W293" s="1" t="s">
        <v>1058</v>
      </c>
      <c r="X293" s="1" t="s">
        <v>1058</v>
      </c>
      <c r="Y293" s="1" t="s">
        <v>1058</v>
      </c>
      <c r="Z293" s="1" t="s">
        <v>1058</v>
      </c>
      <c r="AA293" s="1" t="s">
        <v>1058</v>
      </c>
      <c r="AB293" s="1" t="s">
        <v>1058</v>
      </c>
      <c r="AC293" s="1" t="s">
        <v>1058</v>
      </c>
      <c r="AD293" s="1" t="s">
        <v>1058</v>
      </c>
      <c r="AE293" s="1" t="s">
        <v>1058</v>
      </c>
      <c r="AF293" s="1" t="s">
        <v>1058</v>
      </c>
      <c r="AG293" s="1" t="s">
        <v>1058</v>
      </c>
      <c r="AH293" s="1" t="s">
        <v>1058</v>
      </c>
      <c r="AI293" s="1" t="s">
        <v>1058</v>
      </c>
      <c r="AJ293" s="1" t="s">
        <v>1058</v>
      </c>
      <c r="AK293" s="1" t="s">
        <v>1058</v>
      </c>
      <c r="AL293" s="1" t="s">
        <v>1058</v>
      </c>
      <c r="AM293" s="1" t="s">
        <v>1058</v>
      </c>
      <c r="AN293" s="1" t="s">
        <v>1058</v>
      </c>
      <c r="AO293" s="1" t="s">
        <v>1058</v>
      </c>
      <c r="AP293" s="1" t="s">
        <v>1058</v>
      </c>
      <c r="AQ293" s="1" t="s">
        <v>1058</v>
      </c>
      <c r="AR293" s="1" t="s">
        <v>1058</v>
      </c>
      <c r="AS293" s="1" t="s">
        <v>1058</v>
      </c>
      <c r="AT293" s="1" t="s">
        <v>1058</v>
      </c>
      <c r="AU293" s="1" t="s">
        <v>1058</v>
      </c>
      <c r="AV293" s="1" t="s">
        <v>1058</v>
      </c>
      <c r="AW293" s="1" t="s">
        <v>1058</v>
      </c>
      <c r="AX293" s="1" t="s">
        <v>1058</v>
      </c>
      <c r="AY293" s="1" t="s">
        <v>1058</v>
      </c>
      <c r="AZ293" s="1" t="s">
        <v>1058</v>
      </c>
      <c r="BA293" s="1" t="s">
        <v>1058</v>
      </c>
      <c r="BB293" s="1" t="s">
        <v>1058</v>
      </c>
      <c r="BC293" s="1" t="s">
        <v>1058</v>
      </c>
      <c r="BD293" s="1" t="s">
        <v>1058</v>
      </c>
    </row>
    <row r="294" spans="1:56" x14ac:dyDescent="0.2">
      <c r="A294" s="1" t="s">
        <v>1073</v>
      </c>
      <c r="B294" s="1" t="s">
        <v>1069</v>
      </c>
      <c r="C294" s="1" t="s">
        <v>1060</v>
      </c>
      <c r="D294" s="1" t="s">
        <v>931</v>
      </c>
      <c r="E294" s="1" t="s">
        <v>932</v>
      </c>
      <c r="F294" s="1" t="s">
        <v>933</v>
      </c>
      <c r="G294" s="1">
        <v>1</v>
      </c>
      <c r="H294" s="1">
        <v>0</v>
      </c>
      <c r="I294" s="1">
        <v>0</v>
      </c>
      <c r="J294" s="1">
        <f t="shared" si="11"/>
        <v>0</v>
      </c>
      <c r="K294" s="1">
        <v>0</v>
      </c>
      <c r="L294" s="1">
        <v>0</v>
      </c>
      <c r="M294" s="1">
        <v>0</v>
      </c>
      <c r="N294" s="1">
        <v>0</v>
      </c>
      <c r="O294" s="1">
        <f t="shared" si="12"/>
        <v>0</v>
      </c>
      <c r="P294" s="1">
        <v>0</v>
      </c>
      <c r="Q294" s="1">
        <v>0</v>
      </c>
      <c r="R294" s="1">
        <v>5</v>
      </c>
      <c r="S294" s="1">
        <v>5</v>
      </c>
      <c r="T294" s="1" t="s">
        <v>1058</v>
      </c>
      <c r="U294" s="1" t="s">
        <v>1058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1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1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f>20+20+2+2+6</f>
        <v>50</v>
      </c>
    </row>
    <row r="295" spans="1:56" x14ac:dyDescent="0.2">
      <c r="A295" s="1" t="s">
        <v>1073</v>
      </c>
      <c r="B295" s="1" t="s">
        <v>1069</v>
      </c>
      <c r="C295" s="1" t="s">
        <v>1060</v>
      </c>
      <c r="D295" s="1" t="s">
        <v>934</v>
      </c>
      <c r="E295" s="1" t="s">
        <v>935</v>
      </c>
      <c r="F295" s="1" t="s">
        <v>936</v>
      </c>
      <c r="G295" s="1">
        <v>1</v>
      </c>
      <c r="H295" s="1">
        <v>0</v>
      </c>
      <c r="I295" s="1">
        <v>0</v>
      </c>
      <c r="J295" s="1">
        <f t="shared" si="11"/>
        <v>0</v>
      </c>
      <c r="K295" s="1">
        <v>0</v>
      </c>
      <c r="L295" s="1">
        <v>0</v>
      </c>
      <c r="M295" s="1">
        <v>0</v>
      </c>
      <c r="N295" s="1">
        <v>0</v>
      </c>
      <c r="O295" s="1">
        <f t="shared" si="12"/>
        <v>0</v>
      </c>
      <c r="P295" s="1">
        <v>0</v>
      </c>
      <c r="Q295" s="1">
        <v>0</v>
      </c>
      <c r="R295" s="1">
        <v>3</v>
      </c>
      <c r="S295" s="1">
        <v>3</v>
      </c>
      <c r="T295" s="1" t="s">
        <v>1058</v>
      </c>
      <c r="U295" s="1" t="s">
        <v>1058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1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f>28+15+7</f>
        <v>50</v>
      </c>
    </row>
    <row r="296" spans="1:56" x14ac:dyDescent="0.2">
      <c r="A296" s="1" t="s">
        <v>1073</v>
      </c>
      <c r="B296" s="1" t="s">
        <v>1069</v>
      </c>
      <c r="C296" s="1" t="s">
        <v>1060</v>
      </c>
      <c r="D296" s="1" t="s">
        <v>937</v>
      </c>
      <c r="E296" s="1" t="s">
        <v>938</v>
      </c>
      <c r="F296" s="1" t="s">
        <v>939</v>
      </c>
      <c r="G296" s="1">
        <v>0</v>
      </c>
      <c r="H296" s="1">
        <v>0</v>
      </c>
      <c r="I296" s="1">
        <v>0</v>
      </c>
      <c r="J296" s="1">
        <f t="shared" si="11"/>
        <v>0</v>
      </c>
      <c r="K296" s="1">
        <v>0</v>
      </c>
      <c r="L296" s="1">
        <v>0</v>
      </c>
      <c r="M296" s="1">
        <v>0</v>
      </c>
      <c r="N296" s="1">
        <v>0</v>
      </c>
      <c r="O296" s="1">
        <f t="shared" si="12"/>
        <v>0</v>
      </c>
      <c r="P296" s="1">
        <v>0</v>
      </c>
      <c r="Q296" s="1">
        <v>0</v>
      </c>
      <c r="R296" s="1">
        <v>3</v>
      </c>
      <c r="S296" s="1">
        <v>1</v>
      </c>
      <c r="T296" s="1" t="s">
        <v>1058</v>
      </c>
      <c r="U296" s="1" t="s">
        <v>1058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1</v>
      </c>
      <c r="AK296" s="1">
        <v>0</v>
      </c>
      <c r="AL296" s="1">
        <v>1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26</v>
      </c>
    </row>
    <row r="297" spans="1:56" x14ac:dyDescent="0.2">
      <c r="A297" s="1" t="s">
        <v>1073</v>
      </c>
      <c r="B297" s="1" t="s">
        <v>1069</v>
      </c>
      <c r="C297" s="1" t="s">
        <v>1060</v>
      </c>
      <c r="D297" s="1" t="s">
        <v>940</v>
      </c>
      <c r="E297" s="1" t="s">
        <v>941</v>
      </c>
      <c r="F297" s="1" t="s">
        <v>942</v>
      </c>
      <c r="G297" s="1">
        <v>1</v>
      </c>
      <c r="H297" s="1">
        <v>1</v>
      </c>
      <c r="I297" s="1">
        <v>82</v>
      </c>
      <c r="J297" s="1">
        <f t="shared" si="11"/>
        <v>131.96260000000001</v>
      </c>
      <c r="K297" s="1">
        <v>2</v>
      </c>
      <c r="L297" s="1">
        <v>0</v>
      </c>
      <c r="M297" s="1">
        <v>0</v>
      </c>
      <c r="N297" s="1">
        <v>0</v>
      </c>
      <c r="O297" s="1">
        <f t="shared" si="12"/>
        <v>0</v>
      </c>
      <c r="P297" s="1">
        <v>0</v>
      </c>
      <c r="Q297" s="1">
        <v>0</v>
      </c>
      <c r="R297" s="1">
        <v>33</v>
      </c>
      <c r="S297" s="1">
        <v>4</v>
      </c>
      <c r="T297" s="1" t="s">
        <v>1058</v>
      </c>
      <c r="U297" s="1" t="s">
        <v>1058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f>26+68+20+30+10+22+16+10+12+10+8+8+11+7+10+12+11+7+7+20+12+11+16+9+12+7+7+9+10+10+10+7+7</f>
        <v>452</v>
      </c>
    </row>
    <row r="298" spans="1:56" x14ac:dyDescent="0.2">
      <c r="A298" s="1" t="s">
        <v>1073</v>
      </c>
      <c r="B298" s="1" t="s">
        <v>1069</v>
      </c>
      <c r="C298" s="1" t="s">
        <v>1060</v>
      </c>
      <c r="D298" s="1" t="s">
        <v>943</v>
      </c>
      <c r="E298" s="1" t="s">
        <v>944</v>
      </c>
      <c r="F298" s="1" t="s">
        <v>945</v>
      </c>
      <c r="G298" s="1">
        <v>0</v>
      </c>
      <c r="H298" s="1">
        <v>0</v>
      </c>
      <c r="I298" s="1">
        <v>0</v>
      </c>
      <c r="J298" s="1">
        <f t="shared" si="11"/>
        <v>0</v>
      </c>
      <c r="K298" s="1">
        <v>0</v>
      </c>
      <c r="L298" s="1">
        <v>0</v>
      </c>
      <c r="M298" s="1">
        <v>0</v>
      </c>
      <c r="N298" s="1">
        <v>0</v>
      </c>
      <c r="O298" s="1">
        <f t="shared" si="12"/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</row>
    <row r="299" spans="1:56" x14ac:dyDescent="0.2">
      <c r="A299" s="1" t="s">
        <v>1073</v>
      </c>
      <c r="B299" s="1" t="s">
        <v>1069</v>
      </c>
      <c r="C299" s="1" t="s">
        <v>1060</v>
      </c>
      <c r="D299" s="1" t="s">
        <v>946</v>
      </c>
      <c r="E299" s="1" t="s">
        <v>947</v>
      </c>
      <c r="F299" s="1" t="s">
        <v>948</v>
      </c>
      <c r="G299" s="1">
        <v>0</v>
      </c>
      <c r="H299" s="1">
        <v>0</v>
      </c>
      <c r="I299" s="1">
        <v>0</v>
      </c>
      <c r="J299" s="1">
        <f t="shared" si="11"/>
        <v>0</v>
      </c>
      <c r="K299" s="1">
        <v>0</v>
      </c>
      <c r="L299" s="1">
        <v>0</v>
      </c>
      <c r="M299" s="1">
        <v>0</v>
      </c>
      <c r="N299" s="1">
        <v>0</v>
      </c>
      <c r="O299" s="1">
        <f t="shared" si="12"/>
        <v>0</v>
      </c>
      <c r="P299" s="1">
        <v>0</v>
      </c>
      <c r="Q299" s="1">
        <v>0</v>
      </c>
      <c r="R299" s="1">
        <v>1</v>
      </c>
      <c r="S299" s="1">
        <v>4</v>
      </c>
      <c r="T299" s="1" t="s">
        <v>1058</v>
      </c>
      <c r="U299" s="1" t="s">
        <v>1058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1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f>32+15</f>
        <v>47</v>
      </c>
    </row>
    <row r="300" spans="1:56" x14ac:dyDescent="0.2">
      <c r="A300" s="1" t="s">
        <v>949</v>
      </c>
      <c r="B300" s="1" t="s">
        <v>1070</v>
      </c>
      <c r="C300" s="1" t="s">
        <v>950</v>
      </c>
      <c r="D300" s="1" t="s">
        <v>951</v>
      </c>
      <c r="E300" s="1" t="s">
        <v>952</v>
      </c>
      <c r="F300" s="1" t="s">
        <v>953</v>
      </c>
      <c r="G300" s="1">
        <v>4</v>
      </c>
      <c r="H300" s="1">
        <v>9</v>
      </c>
      <c r="I300" s="1">
        <v>846</v>
      </c>
      <c r="J300" s="1">
        <f t="shared" si="11"/>
        <v>1361.4677999999999</v>
      </c>
      <c r="K300" s="1">
        <v>13</v>
      </c>
      <c r="L300" s="1">
        <v>0</v>
      </c>
      <c r="M300" s="1">
        <v>4</v>
      </c>
      <c r="N300" s="1">
        <v>260.45</v>
      </c>
      <c r="O300" s="1">
        <f t="shared" si="12"/>
        <v>419.14218499999998</v>
      </c>
      <c r="P300" s="1">
        <v>1</v>
      </c>
      <c r="Q300" s="1">
        <v>3</v>
      </c>
      <c r="R300" s="1">
        <v>56</v>
      </c>
      <c r="S300" s="1">
        <v>56</v>
      </c>
      <c r="T300" s="1" t="s">
        <v>1058</v>
      </c>
      <c r="U300" s="1" t="s">
        <v>1058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1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238</v>
      </c>
    </row>
    <row r="301" spans="1:56" x14ac:dyDescent="0.2">
      <c r="A301" s="1" t="s">
        <v>949</v>
      </c>
      <c r="B301" s="1" t="s">
        <v>1070</v>
      </c>
      <c r="C301" s="1" t="s">
        <v>950</v>
      </c>
      <c r="D301" s="1" t="s">
        <v>954</v>
      </c>
      <c r="E301" s="1" t="s">
        <v>955</v>
      </c>
      <c r="F301" s="1" t="s">
        <v>956</v>
      </c>
      <c r="G301" s="1">
        <v>0</v>
      </c>
      <c r="H301" s="1">
        <v>27</v>
      </c>
      <c r="I301" s="1">
        <f>90.5+37+54.4+80.2+60.5+73.7+60.6+35.6+47+51+51+60.8+67.6+68+47+51+49+59+71+51+28+42.2+45.6+62.5+31.2+38.4+49.5</f>
        <v>1463.3000000000002</v>
      </c>
      <c r="J301" s="1">
        <f t="shared" si="11"/>
        <v>2354.8886900000002</v>
      </c>
      <c r="K301" s="1">
        <v>5</v>
      </c>
      <c r="L301" s="1">
        <v>0</v>
      </c>
      <c r="M301" s="1">
        <v>2</v>
      </c>
      <c r="N301" s="1">
        <v>273</v>
      </c>
      <c r="O301" s="1">
        <f t="shared" si="12"/>
        <v>439.33889999999997</v>
      </c>
      <c r="P301" s="1">
        <v>4</v>
      </c>
      <c r="Q301" s="1">
        <v>4</v>
      </c>
      <c r="R301" s="1">
        <v>5</v>
      </c>
      <c r="S301" s="1">
        <v>4</v>
      </c>
      <c r="T301" s="1" t="s">
        <v>1058</v>
      </c>
      <c r="U301" s="1" t="s">
        <v>1058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1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1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24</v>
      </c>
    </row>
    <row r="302" spans="1:56" x14ac:dyDescent="0.2">
      <c r="A302" s="1" t="s">
        <v>949</v>
      </c>
      <c r="B302" s="1" t="s">
        <v>1070</v>
      </c>
      <c r="C302" s="1" t="s">
        <v>950</v>
      </c>
      <c r="D302" s="1" t="s">
        <v>957</v>
      </c>
      <c r="E302" s="1" t="s">
        <v>958</v>
      </c>
      <c r="F302" s="1" t="s">
        <v>959</v>
      </c>
      <c r="G302" s="1">
        <v>0</v>
      </c>
      <c r="H302" s="1">
        <v>15</v>
      </c>
      <c r="I302" s="1">
        <f>34+7+51+35+24+16+36+15+26+23+8+25+60+5+6</f>
        <v>371</v>
      </c>
      <c r="J302" s="1">
        <f t="shared" si="11"/>
        <v>597.05029999999999</v>
      </c>
      <c r="K302" s="1">
        <v>1</v>
      </c>
      <c r="L302" s="1">
        <f>6+20+9+3+6+1+7+2+10+8+2+3+5+4</f>
        <v>86</v>
      </c>
      <c r="M302" s="1">
        <v>0</v>
      </c>
      <c r="N302" s="1">
        <v>0</v>
      </c>
      <c r="O302" s="1">
        <f t="shared" si="12"/>
        <v>0</v>
      </c>
      <c r="P302" s="1">
        <v>0</v>
      </c>
      <c r="Q302" s="1">
        <v>0</v>
      </c>
      <c r="R302" s="1">
        <v>2</v>
      </c>
      <c r="S302" s="1">
        <v>2</v>
      </c>
      <c r="T302" s="1" t="s">
        <v>1058</v>
      </c>
      <c r="U302" s="1" t="s">
        <v>1058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1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14</v>
      </c>
    </row>
    <row r="303" spans="1:56" x14ac:dyDescent="0.2">
      <c r="A303" s="1" t="s">
        <v>949</v>
      </c>
      <c r="B303" s="1" t="s">
        <v>1070</v>
      </c>
      <c r="C303" s="1" t="s">
        <v>950</v>
      </c>
      <c r="D303" s="1" t="s">
        <v>960</v>
      </c>
      <c r="E303" s="1" t="s">
        <v>961</v>
      </c>
      <c r="F303" s="1" t="s">
        <v>962</v>
      </c>
      <c r="G303" s="1">
        <v>1</v>
      </c>
      <c r="H303" s="1">
        <v>7</v>
      </c>
      <c r="I303" s="1">
        <f>31+33+62+41+76+71+66</f>
        <v>380</v>
      </c>
      <c r="J303" s="1">
        <f t="shared" si="11"/>
        <v>611.53399999999999</v>
      </c>
      <c r="K303" s="1">
        <f>4+3+5+4+9+5+4</f>
        <v>34</v>
      </c>
      <c r="L303" s="1">
        <v>0</v>
      </c>
      <c r="M303" s="1">
        <v>0</v>
      </c>
      <c r="N303" s="1">
        <v>0</v>
      </c>
      <c r="O303" s="1">
        <f t="shared" si="12"/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</row>
    <row r="304" spans="1:56" x14ac:dyDescent="0.2">
      <c r="A304" s="1" t="s">
        <v>949</v>
      </c>
      <c r="B304" s="1" t="s">
        <v>1070</v>
      </c>
      <c r="C304" s="1" t="s">
        <v>950</v>
      </c>
      <c r="D304" s="1" t="s">
        <v>963</v>
      </c>
      <c r="E304" s="1" t="s">
        <v>964</v>
      </c>
      <c r="F304" s="1" t="s">
        <v>965</v>
      </c>
      <c r="G304" s="1">
        <v>0</v>
      </c>
      <c r="H304" s="1">
        <v>4</v>
      </c>
      <c r="I304" s="1">
        <v>38</v>
      </c>
      <c r="J304" s="1">
        <f t="shared" si="11"/>
        <v>61.153399999999998</v>
      </c>
      <c r="K304" s="1">
        <v>5</v>
      </c>
      <c r="L304" s="1">
        <v>0</v>
      </c>
      <c r="M304" s="1">
        <v>1</v>
      </c>
      <c r="N304" s="1">
        <v>7</v>
      </c>
      <c r="O304" s="1">
        <f t="shared" si="12"/>
        <v>11.2651</v>
      </c>
      <c r="P304" s="1">
        <v>0</v>
      </c>
      <c r="Q304" s="1">
        <v>1</v>
      </c>
      <c r="R304" s="1">
        <v>10</v>
      </c>
      <c r="S304" s="1">
        <v>10</v>
      </c>
      <c r="T304" s="1" t="s">
        <v>1058</v>
      </c>
      <c r="U304" s="1" t="s">
        <v>1058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1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64</v>
      </c>
    </row>
    <row r="305" spans="1:56" x14ac:dyDescent="0.2">
      <c r="A305" s="1" t="s">
        <v>949</v>
      </c>
      <c r="B305" s="1" t="s">
        <v>1070</v>
      </c>
      <c r="C305" s="1" t="s">
        <v>950</v>
      </c>
      <c r="D305" s="1" t="s">
        <v>966</v>
      </c>
      <c r="E305" s="1" t="s">
        <v>967</v>
      </c>
      <c r="F305" s="1" t="s">
        <v>968</v>
      </c>
      <c r="G305" s="1">
        <v>0</v>
      </c>
      <c r="H305" s="1">
        <v>1</v>
      </c>
      <c r="I305" s="1">
        <v>70</v>
      </c>
      <c r="J305" s="1">
        <f t="shared" si="11"/>
        <v>112.651</v>
      </c>
      <c r="K305" s="1">
        <v>1</v>
      </c>
      <c r="L305" s="1">
        <v>0</v>
      </c>
      <c r="M305" s="1">
        <v>1</v>
      </c>
      <c r="N305" s="1">
        <v>23.5</v>
      </c>
      <c r="O305" s="1">
        <f t="shared" si="12"/>
        <v>37.818550000000002</v>
      </c>
      <c r="P305" s="1">
        <v>4</v>
      </c>
      <c r="Q305" s="1">
        <v>2</v>
      </c>
      <c r="R305" s="1">
        <v>9</v>
      </c>
      <c r="S305" s="1">
        <v>9</v>
      </c>
      <c r="T305" s="1" t="s">
        <v>1058</v>
      </c>
      <c r="U305" s="1" t="s">
        <v>1058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1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30</v>
      </c>
    </row>
    <row r="306" spans="1:56" x14ac:dyDescent="0.2">
      <c r="A306" s="1" t="s">
        <v>949</v>
      </c>
      <c r="B306" s="1" t="s">
        <v>1070</v>
      </c>
      <c r="C306" s="1" t="s">
        <v>950</v>
      </c>
      <c r="D306" s="1" t="s">
        <v>969</v>
      </c>
      <c r="E306" s="1" t="s">
        <v>970</v>
      </c>
      <c r="F306" s="1" t="s">
        <v>971</v>
      </c>
      <c r="G306" s="1">
        <v>0</v>
      </c>
      <c r="H306" s="1">
        <v>3</v>
      </c>
      <c r="I306" s="1">
        <v>29</v>
      </c>
      <c r="J306" s="1">
        <f t="shared" si="11"/>
        <v>46.669699999999999</v>
      </c>
      <c r="K306" s="1">
        <v>4</v>
      </c>
      <c r="L306" s="1">
        <v>6</v>
      </c>
      <c r="M306" s="1">
        <v>2</v>
      </c>
      <c r="N306" s="1">
        <v>13</v>
      </c>
      <c r="O306" s="1">
        <f t="shared" si="12"/>
        <v>20.9209</v>
      </c>
      <c r="P306" s="1">
        <v>0</v>
      </c>
      <c r="Q306" s="1">
        <v>4</v>
      </c>
      <c r="R306" s="1">
        <v>2</v>
      </c>
      <c r="S306" s="1">
        <v>1</v>
      </c>
      <c r="T306" s="1" t="s">
        <v>1058</v>
      </c>
      <c r="U306" s="1" t="s">
        <v>1058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1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13</v>
      </c>
    </row>
    <row r="307" spans="1:56" x14ac:dyDescent="0.2">
      <c r="A307" s="1" t="s">
        <v>949</v>
      </c>
      <c r="B307" s="1" t="s">
        <v>1070</v>
      </c>
      <c r="C307" s="1" t="s">
        <v>950</v>
      </c>
      <c r="D307" s="1" t="s">
        <v>972</v>
      </c>
      <c r="E307" s="1" t="s">
        <v>973</v>
      </c>
      <c r="F307" s="1" t="s">
        <v>974</v>
      </c>
      <c r="G307" s="1">
        <v>0</v>
      </c>
      <c r="H307" s="1">
        <v>1</v>
      </c>
      <c r="I307" s="1">
        <v>15</v>
      </c>
      <c r="J307" s="1">
        <f t="shared" si="11"/>
        <v>24.139499999999998</v>
      </c>
      <c r="K307" s="1">
        <v>1</v>
      </c>
      <c r="L307" s="1">
        <v>0</v>
      </c>
      <c r="M307" s="1">
        <v>1</v>
      </c>
      <c r="N307" s="1">
        <v>30.6</v>
      </c>
      <c r="O307" s="1">
        <f t="shared" si="12"/>
        <v>49.244579999999999</v>
      </c>
      <c r="P307" s="1">
        <v>6</v>
      </c>
      <c r="Q307" s="1">
        <v>3</v>
      </c>
      <c r="R307" s="1">
        <v>11</v>
      </c>
      <c r="S307" s="1">
        <v>7</v>
      </c>
      <c r="T307" s="1" t="s">
        <v>1058</v>
      </c>
      <c r="U307" s="1" t="s">
        <v>1058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1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30</v>
      </c>
    </row>
    <row r="308" spans="1:56" x14ac:dyDescent="0.2">
      <c r="A308" s="1" t="s">
        <v>949</v>
      </c>
      <c r="B308" s="1" t="s">
        <v>1070</v>
      </c>
      <c r="C308" s="1" t="s">
        <v>950</v>
      </c>
      <c r="D308" s="1" t="s">
        <v>975</v>
      </c>
      <c r="E308" s="1" t="s">
        <v>976</v>
      </c>
      <c r="F308" s="1" t="s">
        <v>977</v>
      </c>
      <c r="G308" s="1">
        <v>0</v>
      </c>
      <c r="H308" s="1">
        <v>1</v>
      </c>
      <c r="I308" s="1">
        <v>24</v>
      </c>
      <c r="J308" s="1">
        <f t="shared" si="11"/>
        <v>38.623199999999997</v>
      </c>
      <c r="K308" s="1">
        <v>3</v>
      </c>
      <c r="L308" s="1">
        <v>0</v>
      </c>
      <c r="M308" s="1">
        <v>1</v>
      </c>
      <c r="N308" s="1">
        <v>14.5</v>
      </c>
      <c r="O308" s="1">
        <f t="shared" si="12"/>
        <v>23.334849999999999</v>
      </c>
      <c r="P308" s="1">
        <v>1</v>
      </c>
      <c r="Q308" s="1">
        <v>2</v>
      </c>
      <c r="R308" s="1">
        <v>4</v>
      </c>
      <c r="S308" s="1">
        <v>2</v>
      </c>
      <c r="T308" s="1" t="s">
        <v>1058</v>
      </c>
      <c r="U308" s="1" t="s">
        <v>1058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1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44</v>
      </c>
    </row>
    <row r="309" spans="1:56" x14ac:dyDescent="0.2">
      <c r="A309" s="1" t="s">
        <v>949</v>
      </c>
      <c r="B309" s="1" t="s">
        <v>1070</v>
      </c>
      <c r="C309" s="1" t="s">
        <v>950</v>
      </c>
      <c r="D309" s="1" t="s">
        <v>978</v>
      </c>
      <c r="E309" s="1" t="s">
        <v>979</v>
      </c>
      <c r="F309" s="1" t="s">
        <v>980</v>
      </c>
      <c r="G309" s="1">
        <v>0</v>
      </c>
      <c r="H309" s="1">
        <v>0</v>
      </c>
      <c r="I309" s="1">
        <v>0</v>
      </c>
      <c r="J309" s="1">
        <f t="shared" si="11"/>
        <v>0</v>
      </c>
      <c r="K309" s="1">
        <v>0</v>
      </c>
      <c r="L309" s="1">
        <v>0</v>
      </c>
      <c r="M309" s="1">
        <v>1</v>
      </c>
      <c r="N309" s="1">
        <v>7</v>
      </c>
      <c r="O309" s="1">
        <f t="shared" si="12"/>
        <v>11.2651</v>
      </c>
      <c r="P309" s="1">
        <v>0</v>
      </c>
      <c r="Q309" s="1">
        <v>1</v>
      </c>
      <c r="R309" s="1">
        <v>6</v>
      </c>
      <c r="S309" s="1">
        <v>9</v>
      </c>
      <c r="T309" s="1" t="s">
        <v>1058</v>
      </c>
      <c r="U309" s="1" t="s">
        <v>1058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1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1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18</v>
      </c>
    </row>
    <row r="310" spans="1:56" x14ac:dyDescent="0.2">
      <c r="A310" s="1" t="s">
        <v>949</v>
      </c>
      <c r="B310" s="1" t="s">
        <v>1070</v>
      </c>
      <c r="C310" s="1" t="s">
        <v>950</v>
      </c>
      <c r="D310" s="1" t="s">
        <v>981</v>
      </c>
      <c r="E310" s="1" t="s">
        <v>982</v>
      </c>
      <c r="F310" s="1" t="s">
        <v>983</v>
      </c>
      <c r="G310" s="1">
        <v>0</v>
      </c>
      <c r="H310" s="1">
        <v>2</v>
      </c>
      <c r="I310" s="1">
        <v>23</v>
      </c>
      <c r="J310" s="1">
        <f t="shared" si="11"/>
        <v>37.0139</v>
      </c>
      <c r="K310" s="1">
        <v>5</v>
      </c>
      <c r="L310" s="1">
        <v>0</v>
      </c>
      <c r="M310" s="1">
        <v>1</v>
      </c>
      <c r="N310" s="1">
        <v>24</v>
      </c>
      <c r="O310" s="1">
        <f t="shared" si="12"/>
        <v>38.623199999999997</v>
      </c>
      <c r="P310" s="1">
        <v>6</v>
      </c>
      <c r="Q310" s="1">
        <v>1</v>
      </c>
      <c r="R310" s="1">
        <v>9</v>
      </c>
      <c r="S310" s="1">
        <v>7</v>
      </c>
      <c r="T310" s="1" t="s">
        <v>1058</v>
      </c>
      <c r="U310" s="1" t="s">
        <v>1058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1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1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79</v>
      </c>
    </row>
    <row r="311" spans="1:56" x14ac:dyDescent="0.2">
      <c r="A311" s="1" t="s">
        <v>949</v>
      </c>
      <c r="B311" s="1" t="s">
        <v>1070</v>
      </c>
      <c r="C311" s="1" t="s">
        <v>950</v>
      </c>
      <c r="D311" s="1" t="s">
        <v>984</v>
      </c>
      <c r="E311" s="1" t="s">
        <v>985</v>
      </c>
      <c r="F311" s="1" t="s">
        <v>986</v>
      </c>
      <c r="G311" s="1">
        <v>0</v>
      </c>
      <c r="H311" s="1">
        <v>2</v>
      </c>
      <c r="I311" s="1">
        <v>7</v>
      </c>
      <c r="J311" s="1">
        <f t="shared" si="11"/>
        <v>11.2651</v>
      </c>
      <c r="K311" s="1">
        <v>2</v>
      </c>
      <c r="L311" s="1">
        <v>0</v>
      </c>
      <c r="M311" s="1">
        <v>2</v>
      </c>
      <c r="N311" s="1">
        <v>13.5</v>
      </c>
      <c r="O311" s="1">
        <f t="shared" si="12"/>
        <v>21.725549999999998</v>
      </c>
      <c r="P311" s="1">
        <v>2</v>
      </c>
      <c r="Q311" s="1">
        <v>2</v>
      </c>
      <c r="R311" s="1">
        <v>6</v>
      </c>
      <c r="S311" s="1">
        <v>6</v>
      </c>
      <c r="T311" s="1" t="s">
        <v>1058</v>
      </c>
      <c r="U311" s="1" t="s">
        <v>1058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1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1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26</v>
      </c>
    </row>
    <row r="312" spans="1:56" x14ac:dyDescent="0.2">
      <c r="A312" s="1" t="s">
        <v>949</v>
      </c>
      <c r="B312" s="1" t="s">
        <v>1070</v>
      </c>
      <c r="C312" s="1" t="s">
        <v>950</v>
      </c>
      <c r="D312" s="1" t="s">
        <v>987</v>
      </c>
      <c r="E312" s="1" t="s">
        <v>988</v>
      </c>
      <c r="F312" s="1" t="s">
        <v>989</v>
      </c>
      <c r="G312" s="1">
        <v>0</v>
      </c>
      <c r="H312" s="1">
        <v>1</v>
      </c>
      <c r="I312" s="1">
        <v>15</v>
      </c>
      <c r="J312" s="1">
        <f t="shared" si="11"/>
        <v>24.139499999999998</v>
      </c>
      <c r="K312" s="1">
        <v>1</v>
      </c>
      <c r="L312" s="1">
        <v>0</v>
      </c>
      <c r="M312" s="1">
        <v>1</v>
      </c>
      <c r="N312" s="1">
        <v>22</v>
      </c>
      <c r="O312" s="1">
        <f t="shared" si="12"/>
        <v>35.404600000000002</v>
      </c>
      <c r="P312" s="1">
        <v>3</v>
      </c>
      <c r="Q312" s="1">
        <v>3</v>
      </c>
      <c r="R312" s="1">
        <v>11</v>
      </c>
      <c r="S312" s="1">
        <v>11</v>
      </c>
      <c r="T312" s="1" t="s">
        <v>1058</v>
      </c>
      <c r="U312" s="1" t="s">
        <v>1058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1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72</v>
      </c>
    </row>
    <row r="313" spans="1:56" x14ac:dyDescent="0.2">
      <c r="A313" s="1" t="s">
        <v>949</v>
      </c>
      <c r="B313" s="1" t="s">
        <v>1070</v>
      </c>
      <c r="C313" s="1" t="s">
        <v>950</v>
      </c>
      <c r="D313" s="1" t="s">
        <v>990</v>
      </c>
      <c r="E313" s="1" t="s">
        <v>991</v>
      </c>
      <c r="F313" s="1" t="s">
        <v>992</v>
      </c>
      <c r="G313" s="1">
        <v>3</v>
      </c>
      <c r="H313" s="1">
        <v>2</v>
      </c>
      <c r="I313" s="1">
        <v>172</v>
      </c>
      <c r="J313" s="1">
        <f t="shared" si="11"/>
        <v>276.7996</v>
      </c>
      <c r="K313" s="1">
        <v>4</v>
      </c>
      <c r="L313" s="1">
        <v>2</v>
      </c>
      <c r="M313" s="1">
        <v>0</v>
      </c>
      <c r="N313" s="1">
        <v>0</v>
      </c>
      <c r="O313" s="1">
        <f t="shared" si="12"/>
        <v>0</v>
      </c>
      <c r="P313" s="1">
        <v>0</v>
      </c>
      <c r="Q313" s="1">
        <v>0</v>
      </c>
      <c r="R313" s="1">
        <v>17</v>
      </c>
      <c r="S313" s="1">
        <v>17</v>
      </c>
      <c r="T313" s="1" t="s">
        <v>1058</v>
      </c>
      <c r="U313" s="1" t="s">
        <v>1058</v>
      </c>
      <c r="V313" s="1">
        <v>0</v>
      </c>
      <c r="W313" s="1">
        <v>1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1</v>
      </c>
      <c r="AG313" s="1">
        <v>0</v>
      </c>
      <c r="AH313" s="1">
        <v>1</v>
      </c>
      <c r="AI313" s="1">
        <v>0</v>
      </c>
      <c r="AJ313" s="1">
        <v>0</v>
      </c>
      <c r="AK313" s="1">
        <v>0</v>
      </c>
      <c r="AL313" s="1">
        <v>0</v>
      </c>
      <c r="AM313" s="1">
        <v>1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75</v>
      </c>
    </row>
    <row r="314" spans="1:56" x14ac:dyDescent="0.2">
      <c r="A314" s="1" t="s">
        <v>949</v>
      </c>
      <c r="B314" s="1" t="s">
        <v>1070</v>
      </c>
      <c r="C314" s="1" t="s">
        <v>950</v>
      </c>
      <c r="D314" s="1" t="s">
        <v>993</v>
      </c>
      <c r="E314" s="1" t="s">
        <v>994</v>
      </c>
      <c r="F314" s="1" t="s">
        <v>995</v>
      </c>
      <c r="G314" s="1">
        <v>3</v>
      </c>
      <c r="H314" s="1">
        <v>21</v>
      </c>
      <c r="I314" s="1">
        <f>13+17+8+10+38+12+28+13+10+23+15+12+12+20+4+5+4+8+15+38+38</f>
        <v>343</v>
      </c>
      <c r="J314" s="1">
        <f t="shared" si="11"/>
        <v>551.98990000000003</v>
      </c>
      <c r="K314" s="1">
        <v>21</v>
      </c>
      <c r="L314" s="1">
        <v>0</v>
      </c>
      <c r="M314" s="1">
        <v>1</v>
      </c>
      <c r="N314" s="1">
        <v>28.69</v>
      </c>
      <c r="O314" s="1">
        <f t="shared" si="12"/>
        <v>46.170817</v>
      </c>
      <c r="P314" s="1">
        <v>1</v>
      </c>
      <c r="Q314" s="1">
        <v>2</v>
      </c>
      <c r="R314" s="1">
        <v>5</v>
      </c>
      <c r="S314" s="1">
        <v>2</v>
      </c>
      <c r="T314" s="1" t="s">
        <v>1058</v>
      </c>
      <c r="U314" s="1" t="s">
        <v>1058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1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1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25</v>
      </c>
    </row>
    <row r="315" spans="1:56" x14ac:dyDescent="0.2">
      <c r="A315" s="1" t="s">
        <v>949</v>
      </c>
      <c r="B315" s="1" t="s">
        <v>1070</v>
      </c>
      <c r="C315" s="1" t="s">
        <v>950</v>
      </c>
      <c r="D315" s="1" t="s">
        <v>996</v>
      </c>
      <c r="E315" s="1" t="s">
        <v>997</v>
      </c>
      <c r="F315" s="1" t="s">
        <v>998</v>
      </c>
      <c r="G315" s="1">
        <v>0</v>
      </c>
      <c r="H315" s="1">
        <v>4</v>
      </c>
      <c r="I315" s="1">
        <f>35+38+19+14</f>
        <v>106</v>
      </c>
      <c r="J315" s="1">
        <f t="shared" si="11"/>
        <v>170.58580000000001</v>
      </c>
      <c r="K315" s="1">
        <v>6</v>
      </c>
      <c r="L315" s="1">
        <v>0</v>
      </c>
      <c r="M315" s="1">
        <v>0</v>
      </c>
      <c r="N315" s="1">
        <v>0</v>
      </c>
      <c r="O315" s="1">
        <f t="shared" si="12"/>
        <v>0</v>
      </c>
      <c r="P315" s="1">
        <v>0</v>
      </c>
      <c r="Q315" s="1">
        <v>0</v>
      </c>
      <c r="R315" s="1">
        <v>3</v>
      </c>
      <c r="S315" s="1">
        <v>3</v>
      </c>
      <c r="T315" s="1" t="s">
        <v>1058</v>
      </c>
      <c r="U315" s="1" t="s">
        <v>1058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1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27</v>
      </c>
    </row>
    <row r="316" spans="1:56" x14ac:dyDescent="0.2">
      <c r="A316" s="1" t="s">
        <v>949</v>
      </c>
      <c r="B316" s="1" t="s">
        <v>1070</v>
      </c>
      <c r="C316" s="1" t="s">
        <v>950</v>
      </c>
      <c r="D316" s="1" t="s">
        <v>999</v>
      </c>
      <c r="E316" s="1" t="s">
        <v>1000</v>
      </c>
      <c r="F316" s="1" t="s">
        <v>1001</v>
      </c>
      <c r="G316" s="1">
        <v>2</v>
      </c>
      <c r="H316" s="1">
        <v>1</v>
      </c>
      <c r="I316" s="1">
        <v>153</v>
      </c>
      <c r="J316" s="1">
        <f t="shared" si="11"/>
        <v>246.22289999999998</v>
      </c>
      <c r="K316" s="1">
        <v>1</v>
      </c>
      <c r="L316" s="1">
        <v>0</v>
      </c>
      <c r="M316" s="1">
        <v>0</v>
      </c>
      <c r="N316" s="1">
        <v>0</v>
      </c>
      <c r="O316" s="1">
        <f t="shared" si="12"/>
        <v>0</v>
      </c>
      <c r="P316" s="1">
        <v>0</v>
      </c>
      <c r="Q316" s="1">
        <v>0</v>
      </c>
      <c r="R316" s="1">
        <v>10</v>
      </c>
      <c r="S316" s="1">
        <v>10</v>
      </c>
      <c r="T316" s="1" t="s">
        <v>1058</v>
      </c>
      <c r="U316" s="1" t="s">
        <v>1058</v>
      </c>
      <c r="V316" s="1">
        <v>1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1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1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53</v>
      </c>
    </row>
    <row r="317" spans="1:56" x14ac:dyDescent="0.2">
      <c r="A317" s="1" t="s">
        <v>949</v>
      </c>
      <c r="B317" s="1" t="s">
        <v>1070</v>
      </c>
      <c r="C317" s="1" t="s">
        <v>950</v>
      </c>
      <c r="D317" s="1" t="s">
        <v>1002</v>
      </c>
      <c r="E317" s="1" t="s">
        <v>1003</v>
      </c>
      <c r="F317" s="1" t="s">
        <v>1004</v>
      </c>
      <c r="G317" s="1">
        <v>1</v>
      </c>
      <c r="H317" s="1">
        <v>4</v>
      </c>
      <c r="I317" s="1">
        <f>7+11+11+3</f>
        <v>32</v>
      </c>
      <c r="J317" s="1">
        <f t="shared" si="11"/>
        <v>51.497599999999998</v>
      </c>
      <c r="K317" s="1">
        <f>2+3+3+1</f>
        <v>9</v>
      </c>
      <c r="L317" s="1">
        <v>0</v>
      </c>
      <c r="M317" s="1">
        <v>0</v>
      </c>
      <c r="N317" s="1">
        <v>0</v>
      </c>
      <c r="O317" s="1">
        <f t="shared" si="12"/>
        <v>0</v>
      </c>
      <c r="P317" s="1">
        <v>0</v>
      </c>
      <c r="Q317" s="1">
        <v>0</v>
      </c>
      <c r="R317" s="1">
        <v>2</v>
      </c>
      <c r="S317" s="1">
        <v>2</v>
      </c>
      <c r="T317" s="1" t="s">
        <v>1058</v>
      </c>
      <c r="U317" s="1" t="s">
        <v>1058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1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1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f>58+5</f>
        <v>63</v>
      </c>
    </row>
    <row r="318" spans="1:56" x14ac:dyDescent="0.2">
      <c r="A318" s="1" t="s">
        <v>949</v>
      </c>
      <c r="B318" s="1" t="s">
        <v>1070</v>
      </c>
      <c r="C318" s="1" t="s">
        <v>950</v>
      </c>
      <c r="D318" s="1" t="s">
        <v>1005</v>
      </c>
      <c r="E318" s="1" t="s">
        <v>1006</v>
      </c>
      <c r="F318" s="1" t="s">
        <v>1007</v>
      </c>
      <c r="G318" s="1">
        <v>0</v>
      </c>
      <c r="H318" s="1">
        <v>10</v>
      </c>
      <c r="I318" s="1">
        <v>155</v>
      </c>
      <c r="J318" s="1">
        <f t="shared" si="11"/>
        <v>249.44149999999999</v>
      </c>
      <c r="K318" s="1">
        <v>0</v>
      </c>
      <c r="L318" s="1">
        <v>10</v>
      </c>
      <c r="M318" s="1">
        <v>0</v>
      </c>
      <c r="N318" s="1">
        <v>0</v>
      </c>
      <c r="O318" s="1">
        <f t="shared" si="12"/>
        <v>0</v>
      </c>
      <c r="P318" s="1">
        <v>0</v>
      </c>
      <c r="Q318" s="1">
        <v>0</v>
      </c>
      <c r="R318" s="1">
        <v>3</v>
      </c>
      <c r="S318" s="1">
        <v>2</v>
      </c>
      <c r="T318" s="1" t="s">
        <v>1058</v>
      </c>
      <c r="U318" s="1" t="s">
        <v>1058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1</v>
      </c>
      <c r="AO318" s="1">
        <v>0</v>
      </c>
      <c r="AP318" s="1">
        <v>1</v>
      </c>
      <c r="AQ318" s="1">
        <v>0</v>
      </c>
      <c r="AR318" s="1">
        <v>0</v>
      </c>
      <c r="AS318" s="1">
        <v>0</v>
      </c>
      <c r="AT318" s="1">
        <v>0</v>
      </c>
      <c r="AU318" s="1">
        <v>1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102</v>
      </c>
    </row>
    <row r="319" spans="1:56" x14ac:dyDescent="0.2">
      <c r="A319" s="1" t="s">
        <v>949</v>
      </c>
      <c r="B319" s="1" t="s">
        <v>1070</v>
      </c>
      <c r="C319" s="1" t="s">
        <v>950</v>
      </c>
      <c r="D319" s="1" t="s">
        <v>1008</v>
      </c>
      <c r="E319" s="1" t="s">
        <v>1009</v>
      </c>
      <c r="F319" s="1" t="s">
        <v>1010</v>
      </c>
      <c r="G319" s="1">
        <v>0</v>
      </c>
      <c r="H319" s="1">
        <v>0</v>
      </c>
      <c r="I319" s="1">
        <v>0</v>
      </c>
      <c r="J319" s="1">
        <f t="shared" si="11"/>
        <v>0</v>
      </c>
      <c r="K319" s="1">
        <v>0</v>
      </c>
      <c r="L319" s="1">
        <v>0</v>
      </c>
      <c r="M319" s="1">
        <v>1</v>
      </c>
      <c r="N319" s="1">
        <v>21.5</v>
      </c>
      <c r="O319" s="1">
        <f t="shared" si="12"/>
        <v>34.59995</v>
      </c>
      <c r="P319" s="1">
        <v>3</v>
      </c>
      <c r="Q319" s="1">
        <v>0</v>
      </c>
      <c r="R319" s="1">
        <v>2</v>
      </c>
      <c r="S319" s="1">
        <v>2</v>
      </c>
      <c r="T319" s="1" t="s">
        <v>1058</v>
      </c>
      <c r="U319" s="1" t="s">
        <v>1058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1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8</v>
      </c>
    </row>
    <row r="320" spans="1:56" x14ac:dyDescent="0.2">
      <c r="A320" s="1" t="s">
        <v>949</v>
      </c>
      <c r="B320" s="1" t="s">
        <v>1070</v>
      </c>
      <c r="C320" s="1" t="s">
        <v>950</v>
      </c>
      <c r="D320" s="1" t="s">
        <v>1011</v>
      </c>
      <c r="E320" s="1" t="s">
        <v>1012</v>
      </c>
      <c r="F320" s="1" t="s">
        <v>1013</v>
      </c>
      <c r="G320" s="1">
        <v>0</v>
      </c>
      <c r="H320" s="1">
        <v>16</v>
      </c>
      <c r="I320" s="1">
        <v>183</v>
      </c>
      <c r="J320" s="1">
        <f t="shared" si="11"/>
        <v>294.50189999999998</v>
      </c>
      <c r="K320" s="1">
        <v>0</v>
      </c>
      <c r="L320" s="1">
        <v>0</v>
      </c>
      <c r="M320" s="1">
        <v>1</v>
      </c>
      <c r="N320" s="1">
        <v>32.6</v>
      </c>
      <c r="O320" s="1">
        <f t="shared" si="12"/>
        <v>52.463180000000001</v>
      </c>
      <c r="P320" s="1">
        <v>0</v>
      </c>
      <c r="Q320" s="1">
        <v>5</v>
      </c>
      <c r="R320" s="1">
        <v>3</v>
      </c>
      <c r="S320" s="1">
        <v>1</v>
      </c>
      <c r="T320" s="1" t="s">
        <v>1058</v>
      </c>
      <c r="U320" s="1" t="s">
        <v>1058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1</v>
      </c>
      <c r="AU320" s="1">
        <v>1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22</v>
      </c>
    </row>
    <row r="321" spans="1:56" x14ac:dyDescent="0.2">
      <c r="A321" s="1" t="s">
        <v>949</v>
      </c>
      <c r="B321" s="1" t="s">
        <v>1070</v>
      </c>
      <c r="C321" s="1" t="s">
        <v>950</v>
      </c>
      <c r="D321" s="1" t="s">
        <v>1014</v>
      </c>
      <c r="E321" s="1" t="s">
        <v>1015</v>
      </c>
      <c r="F321" s="1" t="s">
        <v>1016</v>
      </c>
      <c r="G321" s="1">
        <v>0</v>
      </c>
      <c r="H321" s="1">
        <v>3</v>
      </c>
      <c r="I321" s="1">
        <v>24</v>
      </c>
      <c r="J321" s="1">
        <f t="shared" si="11"/>
        <v>38.623199999999997</v>
      </c>
      <c r="K321" s="1">
        <v>10</v>
      </c>
      <c r="L321" s="1">
        <v>0</v>
      </c>
      <c r="M321" s="1">
        <v>1</v>
      </c>
      <c r="N321" s="1">
        <v>31.75</v>
      </c>
      <c r="O321" s="1">
        <f t="shared" si="12"/>
        <v>51.095275000000001</v>
      </c>
      <c r="P321" s="1">
        <v>0</v>
      </c>
      <c r="Q321" s="1">
        <v>3</v>
      </c>
      <c r="R321" s="1">
        <v>5</v>
      </c>
      <c r="S321" s="1">
        <v>4</v>
      </c>
      <c r="T321" s="1" t="s">
        <v>1058</v>
      </c>
      <c r="U321" s="1" t="s">
        <v>1058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1</v>
      </c>
      <c r="AU321" s="1">
        <v>1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16</v>
      </c>
    </row>
    <row r="322" spans="1:56" x14ac:dyDescent="0.2">
      <c r="A322" s="1" t="s">
        <v>949</v>
      </c>
      <c r="B322" s="1" t="s">
        <v>1070</v>
      </c>
      <c r="C322" s="1" t="s">
        <v>950</v>
      </c>
      <c r="D322" s="1" t="s">
        <v>1017</v>
      </c>
      <c r="E322" s="1" t="s">
        <v>1018</v>
      </c>
      <c r="F322" s="1" t="s">
        <v>1019</v>
      </c>
      <c r="G322" s="1">
        <v>0</v>
      </c>
      <c r="H322" s="1">
        <v>5</v>
      </c>
      <c r="I322" s="1">
        <v>474</v>
      </c>
      <c r="J322" s="1">
        <f t="shared" si="11"/>
        <v>762.80819999999994</v>
      </c>
      <c r="K322" s="1">
        <v>5</v>
      </c>
      <c r="L322" s="1">
        <v>2</v>
      </c>
      <c r="M322" s="1">
        <v>0</v>
      </c>
      <c r="N322" s="1">
        <v>0</v>
      </c>
      <c r="O322" s="1">
        <f t="shared" si="12"/>
        <v>0</v>
      </c>
      <c r="P322" s="1">
        <v>0</v>
      </c>
      <c r="Q322" s="1">
        <v>0</v>
      </c>
      <c r="R322" s="1">
        <v>6</v>
      </c>
      <c r="S322" s="1">
        <v>4</v>
      </c>
      <c r="T322" s="1" t="s">
        <v>1058</v>
      </c>
      <c r="U322" s="1" t="s">
        <v>1058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1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1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1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235</v>
      </c>
    </row>
    <row r="323" spans="1:56" x14ac:dyDescent="0.2">
      <c r="A323" s="1" t="s">
        <v>949</v>
      </c>
      <c r="B323" s="1" t="s">
        <v>1070</v>
      </c>
      <c r="C323" s="1" t="s">
        <v>950</v>
      </c>
      <c r="D323" s="1" t="s">
        <v>1020</v>
      </c>
      <c r="E323" s="1" t="s">
        <v>1021</v>
      </c>
      <c r="F323" s="1" t="s">
        <v>1022</v>
      </c>
      <c r="G323" s="1">
        <v>0</v>
      </c>
      <c r="H323" s="1">
        <v>7</v>
      </c>
      <c r="I323" s="1">
        <v>211</v>
      </c>
      <c r="J323" s="1">
        <f t="shared" si="11"/>
        <v>339.56229999999999</v>
      </c>
      <c r="K323" s="1">
        <v>7</v>
      </c>
      <c r="L323" s="1">
        <v>0</v>
      </c>
      <c r="M323" s="1">
        <v>0</v>
      </c>
      <c r="N323" s="1">
        <v>0</v>
      </c>
      <c r="O323" s="1">
        <f t="shared" si="12"/>
        <v>0</v>
      </c>
      <c r="P323" s="1">
        <v>0</v>
      </c>
      <c r="Q323" s="1">
        <v>0</v>
      </c>
      <c r="R323" s="1">
        <v>7</v>
      </c>
      <c r="S323" s="1">
        <v>7</v>
      </c>
      <c r="T323" s="1" t="s">
        <v>1058</v>
      </c>
      <c r="U323" s="1" t="s">
        <v>1058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1</v>
      </c>
      <c r="AL323" s="1">
        <v>0</v>
      </c>
      <c r="AM323" s="1">
        <v>0</v>
      </c>
      <c r="AN323" s="1">
        <v>1</v>
      </c>
      <c r="AO323" s="1">
        <v>1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1</v>
      </c>
      <c r="BB323" s="1">
        <v>0</v>
      </c>
      <c r="BC323" s="1">
        <v>0</v>
      </c>
      <c r="BD323" s="1">
        <v>183</v>
      </c>
    </row>
    <row r="324" spans="1:56" x14ac:dyDescent="0.2">
      <c r="A324" s="1" t="s">
        <v>949</v>
      </c>
      <c r="B324" s="1" t="s">
        <v>1070</v>
      </c>
      <c r="C324" s="1" t="s">
        <v>950</v>
      </c>
      <c r="D324" s="1" t="s">
        <v>1023</v>
      </c>
      <c r="E324" s="1" t="s">
        <v>1024</v>
      </c>
      <c r="F324" s="1" t="s">
        <v>1025</v>
      </c>
      <c r="G324" s="1">
        <v>0</v>
      </c>
      <c r="H324" s="1">
        <v>4</v>
      </c>
      <c r="I324" s="1">
        <f>48+16+45+14</f>
        <v>123</v>
      </c>
      <c r="J324" s="1">
        <f t="shared" ref="J324:J333" si="13">I324*1.6093</f>
        <v>197.94389999999999</v>
      </c>
      <c r="K324" s="1">
        <v>1</v>
      </c>
      <c r="L324" s="1">
        <v>0</v>
      </c>
      <c r="M324" s="1">
        <v>0</v>
      </c>
      <c r="N324" s="1">
        <v>0</v>
      </c>
      <c r="O324" s="1">
        <f t="shared" si="12"/>
        <v>0</v>
      </c>
      <c r="P324" s="1">
        <v>0</v>
      </c>
      <c r="Q324" s="1">
        <v>0</v>
      </c>
      <c r="R324" s="1">
        <v>6</v>
      </c>
      <c r="S324" s="1">
        <v>3</v>
      </c>
      <c r="T324" s="1" t="s">
        <v>1058</v>
      </c>
      <c r="U324" s="1" t="s">
        <v>1058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1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1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f>10+11+4+6+6+4</f>
        <v>41</v>
      </c>
    </row>
    <row r="325" spans="1:56" x14ac:dyDescent="0.2">
      <c r="A325" s="1" t="s">
        <v>949</v>
      </c>
      <c r="B325" s="1" t="s">
        <v>1070</v>
      </c>
      <c r="C325" s="1" t="s">
        <v>950</v>
      </c>
      <c r="D325" s="1" t="s">
        <v>1026</v>
      </c>
      <c r="E325" s="1" t="s">
        <v>1027</v>
      </c>
      <c r="F325" s="1" t="s">
        <v>1028</v>
      </c>
      <c r="G325" s="1">
        <v>0</v>
      </c>
      <c r="H325" s="1">
        <v>1</v>
      </c>
      <c r="I325" s="1">
        <v>111</v>
      </c>
      <c r="J325" s="1">
        <f t="shared" si="13"/>
        <v>178.63229999999999</v>
      </c>
      <c r="K325" s="1">
        <v>1</v>
      </c>
      <c r="L325" s="1">
        <v>0</v>
      </c>
      <c r="M325" s="1">
        <v>0</v>
      </c>
      <c r="N325" s="1">
        <v>0</v>
      </c>
      <c r="O325" s="1">
        <f t="shared" ref="O325:O333" si="14">N325*1.6093</f>
        <v>0</v>
      </c>
      <c r="P325" s="1">
        <v>0</v>
      </c>
      <c r="Q325" s="1">
        <v>0</v>
      </c>
      <c r="R325" s="1">
        <v>4</v>
      </c>
      <c r="S325" s="1">
        <v>2</v>
      </c>
      <c r="T325" s="1">
        <v>0</v>
      </c>
      <c r="U325" s="1">
        <f t="shared" ref="U325" si="15">T325*1.6093</f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1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1</v>
      </c>
      <c r="BB325" s="1">
        <v>0</v>
      </c>
      <c r="BC325" s="1">
        <v>0</v>
      </c>
      <c r="BD325" s="1">
        <v>58</v>
      </c>
    </row>
    <row r="326" spans="1:56" x14ac:dyDescent="0.2">
      <c r="A326" s="1" t="s">
        <v>1029</v>
      </c>
      <c r="B326" s="1" t="s">
        <v>1071</v>
      </c>
      <c r="C326" s="1" t="s">
        <v>1030</v>
      </c>
      <c r="D326" s="1" t="s">
        <v>1031</v>
      </c>
      <c r="E326" s="1" t="s">
        <v>1032</v>
      </c>
      <c r="F326" s="1" t="s">
        <v>1033</v>
      </c>
      <c r="G326" s="1">
        <v>0</v>
      </c>
      <c r="H326" s="1">
        <v>0</v>
      </c>
      <c r="I326" s="1">
        <v>0</v>
      </c>
      <c r="J326" s="1">
        <f t="shared" si="13"/>
        <v>0</v>
      </c>
      <c r="K326" s="1">
        <v>0</v>
      </c>
      <c r="L326" s="1">
        <v>0</v>
      </c>
      <c r="M326" s="1">
        <v>0</v>
      </c>
      <c r="N326" s="1">
        <v>0</v>
      </c>
      <c r="O326" s="1">
        <f t="shared" si="14"/>
        <v>0</v>
      </c>
      <c r="P326" s="1">
        <v>0</v>
      </c>
      <c r="Q326" s="1">
        <v>0</v>
      </c>
      <c r="R326" s="1">
        <v>1</v>
      </c>
      <c r="S326" s="1">
        <v>1</v>
      </c>
      <c r="T326" s="1" t="s">
        <v>1058</v>
      </c>
      <c r="U326" s="1" t="s">
        <v>1058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1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4</v>
      </c>
    </row>
    <row r="327" spans="1:56" x14ac:dyDescent="0.2">
      <c r="A327" s="1" t="s">
        <v>1029</v>
      </c>
      <c r="B327" s="1" t="s">
        <v>1071</v>
      </c>
      <c r="C327" s="1" t="s">
        <v>1030</v>
      </c>
      <c r="D327" s="1" t="s">
        <v>1034</v>
      </c>
      <c r="E327" s="1" t="s">
        <v>1035</v>
      </c>
      <c r="F327" s="1" t="s">
        <v>1036</v>
      </c>
      <c r="G327" s="1">
        <v>0</v>
      </c>
      <c r="H327" s="1">
        <v>0</v>
      </c>
      <c r="I327" s="1">
        <v>0</v>
      </c>
      <c r="J327" s="1">
        <f t="shared" si="13"/>
        <v>0</v>
      </c>
      <c r="K327" s="1">
        <v>0</v>
      </c>
      <c r="L327" s="1">
        <v>0</v>
      </c>
      <c r="M327" s="1">
        <v>0</v>
      </c>
      <c r="N327" s="1">
        <v>0</v>
      </c>
      <c r="O327" s="1">
        <f t="shared" si="14"/>
        <v>0</v>
      </c>
      <c r="P327" s="1">
        <v>0</v>
      </c>
      <c r="Q327" s="1">
        <v>0</v>
      </c>
      <c r="R327" s="1">
        <v>2</v>
      </c>
      <c r="S327" s="1">
        <v>1</v>
      </c>
      <c r="T327" s="1" t="s">
        <v>1058</v>
      </c>
      <c r="U327" s="1" t="s">
        <v>1058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1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621</v>
      </c>
    </row>
    <row r="328" spans="1:56" x14ac:dyDescent="0.2">
      <c r="A328" s="1" t="s">
        <v>1029</v>
      </c>
      <c r="B328" s="1" t="s">
        <v>1071</v>
      </c>
      <c r="C328" s="1" t="s">
        <v>1030</v>
      </c>
      <c r="D328" s="1" t="s">
        <v>1037</v>
      </c>
      <c r="E328" s="1" t="s">
        <v>1038</v>
      </c>
      <c r="F328" s="1" t="s">
        <v>1039</v>
      </c>
      <c r="G328" s="1">
        <v>0</v>
      </c>
      <c r="H328" s="1">
        <v>0</v>
      </c>
      <c r="I328" s="1">
        <v>0</v>
      </c>
      <c r="J328" s="1">
        <f t="shared" si="13"/>
        <v>0</v>
      </c>
      <c r="K328" s="1">
        <v>0</v>
      </c>
      <c r="L328" s="1">
        <v>0</v>
      </c>
      <c r="M328" s="1">
        <v>3</v>
      </c>
      <c r="N328" s="1">
        <v>14.75</v>
      </c>
      <c r="O328" s="1">
        <f t="shared" si="14"/>
        <v>23.737175000000001</v>
      </c>
      <c r="P328" s="1">
        <v>1</v>
      </c>
      <c r="Q328" s="1">
        <v>4</v>
      </c>
      <c r="R328" s="1">
        <v>7</v>
      </c>
      <c r="S328" s="1">
        <v>3</v>
      </c>
      <c r="T328" s="1" t="s">
        <v>1058</v>
      </c>
      <c r="U328" s="1" t="s">
        <v>1058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1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1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19</v>
      </c>
    </row>
    <row r="329" spans="1:56" x14ac:dyDescent="0.2">
      <c r="A329" s="1" t="s">
        <v>1029</v>
      </c>
      <c r="B329" s="1" t="s">
        <v>1071</v>
      </c>
      <c r="C329" s="1" t="s">
        <v>1030</v>
      </c>
      <c r="D329" s="1" t="s">
        <v>1040</v>
      </c>
      <c r="E329" s="1" t="s">
        <v>1041</v>
      </c>
      <c r="F329" s="1" t="s">
        <v>1042</v>
      </c>
      <c r="G329" s="1">
        <v>0</v>
      </c>
      <c r="H329" s="1">
        <v>0</v>
      </c>
      <c r="I329" s="1">
        <v>0</v>
      </c>
      <c r="J329" s="1">
        <f t="shared" si="13"/>
        <v>0</v>
      </c>
      <c r="K329" s="1">
        <v>0</v>
      </c>
      <c r="L329" s="1">
        <v>0</v>
      </c>
      <c r="M329" s="1">
        <v>0</v>
      </c>
      <c r="N329" s="1">
        <v>0</v>
      </c>
      <c r="O329" s="1">
        <f t="shared" si="14"/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</row>
    <row r="330" spans="1:56" x14ac:dyDescent="0.2">
      <c r="A330" s="1" t="s">
        <v>1029</v>
      </c>
      <c r="B330" s="1" t="s">
        <v>1071</v>
      </c>
      <c r="C330" s="1" t="s">
        <v>1030</v>
      </c>
      <c r="D330" s="1" t="s">
        <v>1043</v>
      </c>
      <c r="E330" s="1" t="s">
        <v>1044</v>
      </c>
      <c r="F330" s="1" t="s">
        <v>1045</v>
      </c>
      <c r="G330" s="1">
        <v>0</v>
      </c>
      <c r="H330" s="1">
        <v>0</v>
      </c>
      <c r="I330" s="1">
        <v>0</v>
      </c>
      <c r="J330" s="1">
        <f t="shared" si="13"/>
        <v>0</v>
      </c>
      <c r="K330" s="1">
        <v>0</v>
      </c>
      <c r="L330" s="1">
        <v>0</v>
      </c>
      <c r="M330" s="1">
        <v>1</v>
      </c>
      <c r="N330" s="1">
        <v>13.5</v>
      </c>
      <c r="O330" s="1">
        <f t="shared" si="14"/>
        <v>21.725549999999998</v>
      </c>
      <c r="P330" s="1">
        <v>1</v>
      </c>
      <c r="Q330" s="1">
        <v>4</v>
      </c>
      <c r="R330" s="1">
        <v>2</v>
      </c>
      <c r="S330" s="1">
        <v>1</v>
      </c>
      <c r="T330" s="1" t="s">
        <v>1058</v>
      </c>
      <c r="U330" s="1" t="s">
        <v>1058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1</v>
      </c>
      <c r="BB330" s="1">
        <v>0</v>
      </c>
      <c r="BC330" s="1">
        <v>0</v>
      </c>
      <c r="BD330" s="1">
        <v>20</v>
      </c>
    </row>
    <row r="331" spans="1:56" x14ac:dyDescent="0.2">
      <c r="A331" s="1" t="s">
        <v>1029</v>
      </c>
      <c r="B331" s="1" t="s">
        <v>1071</v>
      </c>
      <c r="C331" s="1" t="s">
        <v>1030</v>
      </c>
      <c r="D331" s="1" t="s">
        <v>1046</v>
      </c>
      <c r="E331" s="1" t="s">
        <v>1047</v>
      </c>
      <c r="F331" s="1" t="s">
        <v>1048</v>
      </c>
      <c r="G331" s="1">
        <v>0</v>
      </c>
      <c r="H331" s="1">
        <v>0</v>
      </c>
      <c r="I331" s="1">
        <v>0</v>
      </c>
      <c r="J331" s="1">
        <f t="shared" si="13"/>
        <v>0</v>
      </c>
      <c r="K331" s="1">
        <v>0</v>
      </c>
      <c r="L331" s="1">
        <v>0</v>
      </c>
      <c r="M331" s="1">
        <v>4</v>
      </c>
      <c r="N331" s="1">
        <v>847.75</v>
      </c>
      <c r="O331" s="1">
        <f t="shared" si="14"/>
        <v>1364.284075</v>
      </c>
      <c r="P331" s="1">
        <v>1</v>
      </c>
      <c r="Q331" s="1">
        <v>1</v>
      </c>
      <c r="R331" s="1">
        <v>71</v>
      </c>
      <c r="S331" s="1">
        <v>71</v>
      </c>
      <c r="T331" s="1" t="s">
        <v>1058</v>
      </c>
      <c r="U331" s="1" t="s">
        <v>1058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1</v>
      </c>
      <c r="AC331" s="1">
        <v>0</v>
      </c>
      <c r="AD331" s="1">
        <v>0</v>
      </c>
      <c r="AE331" s="1">
        <v>0</v>
      </c>
      <c r="AF331" s="1">
        <v>1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1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875</v>
      </c>
    </row>
    <row r="332" spans="1:56" x14ac:dyDescent="0.2">
      <c r="A332" s="1" t="s">
        <v>1029</v>
      </c>
      <c r="B332" s="1" t="s">
        <v>1071</v>
      </c>
      <c r="C332" s="1" t="s">
        <v>1030</v>
      </c>
      <c r="D332" s="1" t="s">
        <v>1049</v>
      </c>
      <c r="E332" s="1" t="s">
        <v>1050</v>
      </c>
      <c r="F332" s="1" t="s">
        <v>1051</v>
      </c>
      <c r="G332" s="1">
        <v>1</v>
      </c>
      <c r="H332" s="1">
        <v>0</v>
      </c>
      <c r="I332" s="1">
        <v>0</v>
      </c>
      <c r="J332" s="1">
        <f t="shared" si="13"/>
        <v>0</v>
      </c>
      <c r="K332" s="1">
        <v>0</v>
      </c>
      <c r="L332" s="1">
        <v>0</v>
      </c>
      <c r="M332" s="1">
        <v>2</v>
      </c>
      <c r="N332" s="1">
        <v>60.72</v>
      </c>
      <c r="O332" s="1">
        <f t="shared" si="14"/>
        <v>97.716695999999999</v>
      </c>
      <c r="P332" s="1">
        <v>4</v>
      </c>
      <c r="Q332" s="1">
        <v>6</v>
      </c>
      <c r="R332" s="1">
        <v>3</v>
      </c>
      <c r="S332" s="1">
        <v>2</v>
      </c>
      <c r="T332" s="1" t="s">
        <v>1058</v>
      </c>
      <c r="U332" s="1" t="s">
        <v>1058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1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1</v>
      </c>
      <c r="BB332" s="1">
        <v>0</v>
      </c>
      <c r="BC332" s="1">
        <v>0</v>
      </c>
      <c r="BD332" s="1">
        <v>14</v>
      </c>
    </row>
    <row r="333" spans="1:56" x14ac:dyDescent="0.2">
      <c r="A333" s="1" t="s">
        <v>1029</v>
      </c>
      <c r="B333" s="1" t="s">
        <v>1071</v>
      </c>
      <c r="C333" s="1" t="s">
        <v>1030</v>
      </c>
      <c r="D333" s="1" t="s">
        <v>1052</v>
      </c>
      <c r="E333" s="1" t="s">
        <v>1053</v>
      </c>
      <c r="F333" s="1" t="s">
        <v>1054</v>
      </c>
      <c r="G333" s="1">
        <v>0</v>
      </c>
      <c r="H333" s="1">
        <v>0</v>
      </c>
      <c r="I333" s="1">
        <v>0</v>
      </c>
      <c r="J333" s="1">
        <f t="shared" si="13"/>
        <v>0</v>
      </c>
      <c r="K333" s="1">
        <v>0</v>
      </c>
      <c r="L333" s="1">
        <v>0</v>
      </c>
      <c r="M333" s="1">
        <v>0</v>
      </c>
      <c r="N333" s="1">
        <v>0</v>
      </c>
      <c r="O333" s="1">
        <f t="shared" si="14"/>
        <v>0</v>
      </c>
      <c r="P333" s="1">
        <v>0</v>
      </c>
      <c r="Q333" s="1">
        <v>0</v>
      </c>
      <c r="R333" s="1">
        <v>2</v>
      </c>
      <c r="S333" s="1">
        <v>2</v>
      </c>
      <c r="T333" s="1" t="s">
        <v>1058</v>
      </c>
      <c r="U333" s="1" t="s">
        <v>1058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1</v>
      </c>
      <c r="BB333" s="1">
        <v>0</v>
      </c>
      <c r="BC333" s="1">
        <v>0</v>
      </c>
      <c r="BD333" s="1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GAD Module6 Transportation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dcterms:created xsi:type="dcterms:W3CDTF">2019-02-25T03:41:10Z</dcterms:created>
  <dcterms:modified xsi:type="dcterms:W3CDTF">2019-05-14T03:11:16Z</dcterms:modified>
</cp:coreProperties>
</file>